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600" windowHeight="13260" tabRatio="597" activeTab="0"/>
  </bookViews>
  <sheets>
    <sheet name="Spielplan 1982" sheetId="1" r:id="rId1"/>
  </sheets>
  <definedNames/>
  <calcPr fullCalcOnLoad="1"/>
</workbook>
</file>

<file path=xl/sharedStrings.xml><?xml version="1.0" encoding="utf-8"?>
<sst xmlns="http://schemas.openxmlformats.org/spreadsheetml/2006/main" count="539" uniqueCount="92">
  <si>
    <t>Vorrunde</t>
  </si>
  <si>
    <t>Gruppe A</t>
  </si>
  <si>
    <t xml:space="preserve"> </t>
  </si>
  <si>
    <t>Tabelle</t>
  </si>
  <si>
    <t>P+</t>
  </si>
  <si>
    <t>P-</t>
  </si>
  <si>
    <t>T+</t>
  </si>
  <si>
    <t>T-</t>
  </si>
  <si>
    <t>T+/-</t>
  </si>
  <si>
    <t>G</t>
  </si>
  <si>
    <t>Berechnungen</t>
  </si>
  <si>
    <t>Spielort</t>
  </si>
  <si>
    <t>-</t>
  </si>
  <si>
    <t>:</t>
  </si>
  <si>
    <t>ok</t>
  </si>
  <si>
    <t>1A</t>
  </si>
  <si>
    <t>Gruppe B</t>
  </si>
  <si>
    <t>1B</t>
  </si>
  <si>
    <t>Brasilien</t>
  </si>
  <si>
    <t>L1</t>
  </si>
  <si>
    <t>Weltmeister</t>
  </si>
  <si>
    <t>OK</t>
  </si>
  <si>
    <t>SP</t>
  </si>
  <si>
    <t>P</t>
  </si>
  <si>
    <t>L0</t>
  </si>
  <si>
    <t>DV</t>
  </si>
  <si>
    <t>S1</t>
  </si>
  <si>
    <t>DV-TD</t>
  </si>
  <si>
    <t>S2</t>
  </si>
  <si>
    <t>DV-Tore</t>
  </si>
  <si>
    <t>S3</t>
  </si>
  <si>
    <t>L4</t>
  </si>
  <si>
    <t>Datum/Zeit</t>
  </si>
  <si>
    <t>L0=AE hebelt Berechnung aus (top level Losen)</t>
  </si>
  <si>
    <t>L1=AK hebelt Direktvergleich (S1) aus</t>
  </si>
  <si>
    <t>L4=AV Losen UEFA-Koeffizient, Fairplay oder Münzwurf</t>
  </si>
  <si>
    <t>Finale</t>
  </si>
  <si>
    <t>Um Platz 3</t>
  </si>
  <si>
    <t>Italien</t>
  </si>
  <si>
    <t>Gruppe 1</t>
  </si>
  <si>
    <t>Gruppe 2</t>
  </si>
  <si>
    <t>Gruppe 3</t>
  </si>
  <si>
    <t>Gruppe 4</t>
  </si>
  <si>
    <t>Finalrunde</t>
  </si>
  <si>
    <t>Schottland</t>
  </si>
  <si>
    <t>Polen</t>
  </si>
  <si>
    <t>Argentinien</t>
  </si>
  <si>
    <t>Frankreich</t>
  </si>
  <si>
    <t>Ungarn</t>
  </si>
  <si>
    <t>Deutschland</t>
  </si>
  <si>
    <t>Österreich</t>
  </si>
  <si>
    <t>Spanien</t>
  </si>
  <si>
    <t>Peru</t>
  </si>
  <si>
    <t>Buenos Aires</t>
  </si>
  <si>
    <t>Rosario</t>
  </si>
  <si>
    <t>Cordoba</t>
  </si>
  <si>
    <t>Halbfinale</t>
  </si>
  <si>
    <t>F1</t>
  </si>
  <si>
    <t>F2</t>
  </si>
  <si>
    <t>HF1</t>
  </si>
  <si>
    <t>HF2</t>
  </si>
  <si>
    <t>Gruppe 5</t>
  </si>
  <si>
    <t>Gruppe C</t>
  </si>
  <si>
    <t>Gruppe D</t>
  </si>
  <si>
    <t>1C</t>
  </si>
  <si>
    <t>1D</t>
  </si>
  <si>
    <t>Kamerun</t>
  </si>
  <si>
    <t>Algerien</t>
  </si>
  <si>
    <t>Chile</t>
  </si>
  <si>
    <t>Belgien</t>
  </si>
  <si>
    <t>El Salvador</t>
  </si>
  <si>
    <t>England</t>
  </si>
  <si>
    <t>Tschechoslowakei</t>
  </si>
  <si>
    <t>Kuwait</t>
  </si>
  <si>
    <t>Honduras</t>
  </si>
  <si>
    <t>Jugoslawien</t>
  </si>
  <si>
    <t>Nordirland</t>
  </si>
  <si>
    <t>Sowjetunion</t>
  </si>
  <si>
    <t>Neuseeland</t>
  </si>
  <si>
    <t>Vigo</t>
  </si>
  <si>
    <t>La Coruna</t>
  </si>
  <si>
    <t>Barcelona</t>
  </si>
  <si>
    <t>Elche</t>
  </si>
  <si>
    <t>Alicante</t>
  </si>
  <si>
    <t>Gruppe 6</t>
  </si>
  <si>
    <t>Bilbao</t>
  </si>
  <si>
    <t>Valladolid</t>
  </si>
  <si>
    <t>Valencia</t>
  </si>
  <si>
    <t>Zaragossa</t>
  </si>
  <si>
    <t>Sevilla</t>
  </si>
  <si>
    <t>Malaga</t>
  </si>
  <si>
    <t>Madrid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</si>
</sst>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\+0;\-0"/>
    <numFmt numFmtId="174" formatCode="00"/>
    <numFmt numFmtId="175" formatCode="0.0%"/>
    <numFmt numFmtId="176" formatCode="#,##0.00_ ;\-#,##0.00\ "/>
    <numFmt numFmtId="177" formatCode="#,##0.0_ ;\-#,##0.0\ "/>
    <numFmt numFmtId="178" formatCode="#,##0_ ;\-#,##0\ "/>
    <numFmt numFmtId="179" formatCode="#,##0.00\ &quot;€&quot;"/>
    <numFmt numFmtId="180" formatCode="#,##0.00\ _€"/>
    <numFmt numFmtId="181" formatCode="dd/mm/yy;@"/>
    <numFmt numFmtId="182" formatCode="[$-407]dddd\,\ d\.\ mmmm\ yyyy"/>
    <numFmt numFmtId="183" formatCode="d/m/yy;@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22" fontId="0" fillId="0" borderId="0" xfId="0" applyNumberFormat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 locked="0"/>
    </xf>
    <xf numFmtId="22" fontId="0" fillId="0" borderId="0" xfId="0" applyNumberForma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left"/>
      <protection/>
    </xf>
    <xf numFmtId="0" fontId="1" fillId="3" borderId="0" xfId="0" applyFont="1" applyFill="1" applyAlignment="1" applyProtection="1">
      <alignment horizontal="center"/>
      <protection/>
    </xf>
    <xf numFmtId="0" fontId="1" fillId="3" borderId="0" xfId="0" applyFont="1" applyFill="1" applyAlignment="1" applyProtection="1">
      <alignment horizontal="left"/>
      <protection/>
    </xf>
    <xf numFmtId="0" fontId="1" fillId="4" borderId="0" xfId="0" applyFont="1" applyFill="1" applyAlignment="1" applyProtection="1">
      <alignment horizontal="center"/>
      <protection/>
    </xf>
    <xf numFmtId="0" fontId="1" fillId="4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3" xfId="0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1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 horizontal="left"/>
      <protection/>
    </xf>
    <xf numFmtId="0" fontId="0" fillId="0" borderId="3" xfId="0" applyFont="1" applyFill="1" applyBorder="1" applyAlignment="1" applyProtection="1">
      <alignment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6" borderId="0" xfId="0" applyFont="1" applyFill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5" xfId="0" applyFont="1" applyFill="1" applyBorder="1" applyAlignment="1" applyProtection="1">
      <alignment/>
      <protection locked="0"/>
    </xf>
    <xf numFmtId="1" fontId="0" fillId="0" borderId="0" xfId="0" applyNumberForma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7" borderId="0" xfId="0" applyFont="1" applyFill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1" fillId="8" borderId="0" xfId="0" applyFont="1" applyFill="1" applyAlignment="1" applyProtection="1">
      <alignment horizontal="center"/>
      <protection/>
    </xf>
    <xf numFmtId="0" fontId="1" fillId="8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/>
      <protection/>
    </xf>
    <xf numFmtId="0" fontId="5" fillId="6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  <xf numFmtId="0" fontId="4" fillId="6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2" fillId="9" borderId="0" xfId="0" applyFont="1" applyFill="1" applyAlignment="1" applyProtection="1">
      <alignment horizontal="left"/>
      <protection/>
    </xf>
    <xf numFmtId="0" fontId="0" fillId="5" borderId="0" xfId="0" applyFont="1" applyFill="1" applyAlignment="1" applyProtection="1">
      <alignment horizontal="left"/>
      <protection/>
    </xf>
    <xf numFmtId="0" fontId="4" fillId="9" borderId="0" xfId="0" applyFont="1" applyFill="1" applyAlignment="1" applyProtection="1">
      <alignment horizontal="left"/>
      <protection/>
    </xf>
    <xf numFmtId="0" fontId="6" fillId="9" borderId="0" xfId="0" applyFont="1" applyFill="1" applyAlignment="1" applyProtection="1">
      <alignment horizontal="left"/>
      <protection/>
    </xf>
    <xf numFmtId="0" fontId="0" fillId="7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 locked="0"/>
    </xf>
    <xf numFmtId="0" fontId="1" fillId="9" borderId="0" xfId="0" applyFont="1" applyFill="1" applyAlignment="1" applyProtection="1">
      <alignment horizontal="center"/>
      <protection/>
    </xf>
    <xf numFmtId="0" fontId="1" fillId="10" borderId="0" xfId="0" applyFont="1" applyFill="1" applyAlignment="1" applyProtection="1">
      <alignment horizontal="center"/>
      <protection/>
    </xf>
    <xf numFmtId="0" fontId="1" fillId="10" borderId="0" xfId="0" applyFont="1" applyFill="1" applyAlignment="1" applyProtection="1">
      <alignment/>
      <protection/>
    </xf>
    <xf numFmtId="0" fontId="1" fillId="11" borderId="0" xfId="0" applyFont="1" applyFill="1" applyAlignment="1" applyProtection="1">
      <alignment horizontal="center"/>
      <protection/>
    </xf>
    <xf numFmtId="0" fontId="5" fillId="10" borderId="0" xfId="0" applyFont="1" applyFill="1" applyAlignment="1" applyProtection="1">
      <alignment/>
      <protection/>
    </xf>
    <xf numFmtId="0" fontId="4" fillId="10" borderId="0" xfId="0" applyFont="1" applyFill="1" applyAlignment="1" applyProtection="1">
      <alignment/>
      <protection/>
    </xf>
    <xf numFmtId="0" fontId="5" fillId="9" borderId="0" xfId="0" applyFont="1" applyFill="1" applyAlignment="1" applyProtection="1">
      <alignment/>
      <protection/>
    </xf>
    <xf numFmtId="0" fontId="4" fillId="9" borderId="0" xfId="0" applyFont="1" applyFill="1" applyAlignment="1" applyProtection="1">
      <alignment/>
      <protection/>
    </xf>
    <xf numFmtId="0" fontId="1" fillId="11" borderId="0" xfId="0" applyFont="1" applyFill="1" applyAlignment="1" applyProtection="1">
      <alignment horizontal="left"/>
      <protection/>
    </xf>
    <xf numFmtId="0" fontId="1" fillId="6" borderId="0" xfId="0" applyFont="1" applyFill="1" applyAlignment="1" applyProtection="1">
      <alignment horizontal="left"/>
      <protection/>
    </xf>
    <xf numFmtId="0" fontId="1" fillId="9" borderId="0" xfId="0" applyFont="1" applyFill="1" applyAlignment="1" applyProtection="1">
      <alignment horizontal="left"/>
      <protection/>
    </xf>
    <xf numFmtId="0" fontId="1" fillId="12" borderId="0" xfId="0" applyFont="1" applyFill="1" applyAlignment="1" applyProtection="1">
      <alignment horizontal="center"/>
      <protection/>
    </xf>
    <xf numFmtId="0" fontId="1" fillId="12" borderId="0" xfId="0" applyFont="1" applyFill="1" applyAlignment="1" applyProtection="1">
      <alignment horizontal="left"/>
      <protection/>
    </xf>
    <xf numFmtId="3" fontId="0" fillId="0" borderId="0" xfId="0" applyNumberForma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146"/>
  <sheetViews>
    <sheetView tabSelected="1" workbookViewId="0" topLeftCell="A70">
      <selection activeCell="H116" sqref="H116"/>
    </sheetView>
  </sheetViews>
  <sheetFormatPr defaultColWidth="11.421875" defaultRowHeight="12.75"/>
  <cols>
    <col min="1" max="1" width="3.57421875" style="2" customWidth="1"/>
    <col min="2" max="2" width="15.28125" style="2" customWidth="1"/>
    <col min="3" max="3" width="15.421875" style="2" customWidth="1"/>
    <col min="4" max="4" width="17.8515625" style="2" customWidth="1"/>
    <col min="5" max="5" width="2.00390625" style="2" customWidth="1"/>
    <col min="6" max="6" width="17.8515625" style="2" customWidth="1"/>
    <col min="7" max="7" width="1.57421875" style="2" customWidth="1"/>
    <col min="8" max="8" width="3.57421875" style="9" customWidth="1"/>
    <col min="9" max="9" width="1.57421875" style="9" customWidth="1"/>
    <col min="10" max="10" width="3.57421875" style="9" customWidth="1"/>
    <col min="11" max="11" width="3.00390625" style="7" customWidth="1"/>
    <col min="12" max="12" width="2.00390625" style="2" customWidth="1"/>
    <col min="13" max="13" width="17.8515625" style="36" customWidth="1"/>
    <col min="14" max="17" width="4.28125" style="2" customWidth="1"/>
    <col min="18" max="18" width="3.8515625" style="2" customWidth="1"/>
    <col min="19" max="19" width="3.8515625" style="34" customWidth="1"/>
    <col min="20" max="22" width="2.00390625" style="34" hidden="1" customWidth="1"/>
    <col min="23" max="23" width="1.7109375" style="34" hidden="1" customWidth="1"/>
    <col min="24" max="24" width="3.00390625" style="34" hidden="1" customWidth="1"/>
    <col min="25" max="25" width="17.8515625" style="34" hidden="1" customWidth="1"/>
    <col min="26" max="26" width="2.28125" style="34" hidden="1" customWidth="1"/>
    <col min="27" max="27" width="3.28125" style="34" hidden="1" customWidth="1"/>
    <col min="28" max="28" width="3.00390625" style="34" hidden="1" customWidth="1"/>
    <col min="29" max="29" width="4.421875" style="34" hidden="1" customWidth="1"/>
    <col min="30" max="30" width="19.28125" style="34" hidden="1" customWidth="1"/>
    <col min="31" max="31" width="3.140625" style="8" hidden="1" customWidth="1"/>
    <col min="32" max="32" width="3.57421875" style="2" hidden="1" customWidth="1"/>
    <col min="33" max="36" width="2.8515625" style="2" hidden="1" customWidth="1"/>
    <col min="37" max="37" width="3.140625" style="2" hidden="1" customWidth="1"/>
    <col min="38" max="38" width="6.421875" style="2" hidden="1" customWidth="1"/>
    <col min="39" max="42" width="2.8515625" style="2" hidden="1" customWidth="1"/>
    <col min="43" max="43" width="7.7109375" style="2" hidden="1" customWidth="1"/>
    <col min="44" max="47" width="3.00390625" style="2" hidden="1" customWidth="1"/>
    <col min="48" max="48" width="3.140625" style="2" hidden="1" customWidth="1"/>
    <col min="49" max="49" width="11.421875" style="1" hidden="1" customWidth="1"/>
    <col min="50" max="52" width="11.421875" style="2" hidden="1" customWidth="1"/>
    <col min="53" max="53" width="3.57421875" style="2" customWidth="1"/>
    <col min="54" max="130" width="15.28125" style="2" customWidth="1"/>
    <col min="131" max="16384" width="11.421875" style="2" customWidth="1"/>
  </cols>
  <sheetData>
    <row r="1" spans="1:49" s="17" customFormat="1" ht="14.25" thickBot="1" thickTop="1">
      <c r="A1" s="17" t="s">
        <v>22</v>
      </c>
      <c r="B1" s="20" t="s">
        <v>0</v>
      </c>
      <c r="C1" s="21" t="s">
        <v>39</v>
      </c>
      <c r="D1" s="10" t="s">
        <v>2</v>
      </c>
      <c r="E1" s="12"/>
      <c r="F1" s="10"/>
      <c r="G1" s="13"/>
      <c r="H1" s="32"/>
      <c r="I1" s="14"/>
      <c r="J1" s="15"/>
      <c r="K1" s="16"/>
      <c r="L1" s="10"/>
      <c r="M1" s="33" t="s">
        <v>3</v>
      </c>
      <c r="N1" s="10" t="s">
        <v>4</v>
      </c>
      <c r="O1" s="10" t="s">
        <v>5</v>
      </c>
      <c r="P1" s="10" t="s">
        <v>6</v>
      </c>
      <c r="Q1" s="10" t="s">
        <v>7</v>
      </c>
      <c r="R1" s="10" t="s">
        <v>8</v>
      </c>
      <c r="S1" s="34"/>
      <c r="T1" s="34"/>
      <c r="U1" s="34"/>
      <c r="V1" s="34"/>
      <c r="W1" s="28"/>
      <c r="X1" s="28" t="s">
        <v>9</v>
      </c>
      <c r="Y1" s="30" t="s">
        <v>10</v>
      </c>
      <c r="Z1" s="28" t="s">
        <v>23</v>
      </c>
      <c r="AA1" s="28" t="s">
        <v>6</v>
      </c>
      <c r="AB1" s="28" t="s">
        <v>7</v>
      </c>
      <c r="AC1" s="28" t="s">
        <v>8</v>
      </c>
      <c r="AD1" s="28"/>
      <c r="AE1" s="16" t="s">
        <v>24</v>
      </c>
      <c r="AF1" s="18" t="s">
        <v>25</v>
      </c>
      <c r="AG1" s="18"/>
      <c r="AH1" s="18"/>
      <c r="AI1" s="18"/>
      <c r="AJ1" s="18" t="s">
        <v>26</v>
      </c>
      <c r="AK1" s="11" t="s">
        <v>19</v>
      </c>
      <c r="AL1" s="18" t="s">
        <v>27</v>
      </c>
      <c r="AM1" s="18"/>
      <c r="AN1" s="18"/>
      <c r="AO1" s="18"/>
      <c r="AP1" s="18" t="s">
        <v>28</v>
      </c>
      <c r="AQ1" s="18" t="s">
        <v>29</v>
      </c>
      <c r="AR1" s="18"/>
      <c r="AS1" s="18"/>
      <c r="AT1" s="18"/>
      <c r="AU1" s="19" t="s">
        <v>30</v>
      </c>
      <c r="AV1" s="11" t="s">
        <v>31</v>
      </c>
      <c r="AW1" s="48" t="s">
        <v>5</v>
      </c>
    </row>
    <row r="2" spans="2:130" ht="13.5" thickTop="1">
      <c r="B2" s="3" t="s">
        <v>32</v>
      </c>
      <c r="C2" s="3" t="s">
        <v>11</v>
      </c>
      <c r="L2" s="1"/>
      <c r="M2" s="36" t="str">
        <f>VLOOKUP(1,$X$2:$AC$5,2,FALSE)</f>
        <v>Polen</v>
      </c>
      <c r="N2" s="2">
        <f>VLOOKUP(1,$X$2:$AC$5,3,FALSE)</f>
        <v>4</v>
      </c>
      <c r="O2" s="2">
        <f>VLOOKUP(1,$X$2:$AW$5,26,FALSE)</f>
        <v>2</v>
      </c>
      <c r="P2" s="2">
        <f>VLOOKUP(1,$X$2:$AC$5,4,FALSE)</f>
        <v>5</v>
      </c>
      <c r="Q2" s="2">
        <f>VLOOKUP(1,$X$2:$AC$5,5,FALSE)</f>
        <v>1</v>
      </c>
      <c r="R2" s="2">
        <f>VLOOKUP(1,$X$2:$AC$5,6,FALSE)</f>
        <v>4</v>
      </c>
      <c r="T2" s="37"/>
      <c r="U2" s="38">
        <f>IF(H3="",0,IF(K3=$B$116,IF(H3&gt;J3,2,IF(H3=J3,1,0)),0))</f>
        <v>1</v>
      </c>
      <c r="V2" s="38">
        <f>IF(H5="",0,IF(K5=$B$116,IF(H5&gt;J5,2,IF(H5=J5,1,0)),0))</f>
        <v>1</v>
      </c>
      <c r="W2" s="38">
        <f>IF(H8="",0,IF(K7=$B$116,IF(J8&lt;H8,2,IF(J8=H8,1,0)),0))</f>
        <v>1</v>
      </c>
      <c r="X2" s="39">
        <f>RANK(AD2,$AD$2:$AD$5)</f>
        <v>2</v>
      </c>
      <c r="Y2" s="40" t="s">
        <v>38</v>
      </c>
      <c r="Z2" s="39">
        <f>SUM(T2:W2)</f>
        <v>3</v>
      </c>
      <c r="AA2" s="39">
        <f>SUM(T6:W6)</f>
        <v>2</v>
      </c>
      <c r="AB2" s="39">
        <f>SUM(T6:T9)</f>
        <v>2</v>
      </c>
      <c r="AC2" s="39">
        <f>AA2-AB2</f>
        <v>0</v>
      </c>
      <c r="AD2" s="41">
        <f>IF(Q$8="",AE2*10000000000000000+Z2*100000000000000+AC2*1000000000000+AA2*10000000000+AK2*100000000+AJ2*1000000+AP2*10000+AU2*100+AV2,AE2*10000000000000000+Z2*100000000000000+AK2*1000000000000+AJ2*10000000000+AP2*100000000+AU2*1000000+AC2*10000+AA2*100+AV2)</f>
        <v>300020000000104</v>
      </c>
      <c r="AE2" s="5"/>
      <c r="AF2" s="42"/>
      <c r="AG2" s="42">
        <f>IF($Z2=$Z3,$U2-$T3,0)</f>
        <v>0</v>
      </c>
      <c r="AH2" s="42">
        <f>IF($Z2=$Z4,$V2-$T4,0)</f>
        <v>0</v>
      </c>
      <c r="AI2" s="42">
        <f>IF($Z2=$Z5,$W2-$T5,0)</f>
        <v>0</v>
      </c>
      <c r="AJ2" s="42">
        <f>SUM(AF2:AI2)</f>
        <v>0</v>
      </c>
      <c r="AK2" s="5"/>
      <c r="AL2" s="42"/>
      <c r="AM2" s="42">
        <f>IF($Z2=$Z3,$U6-$T7,0)</f>
        <v>0</v>
      </c>
      <c r="AN2" s="42">
        <f>IF($Z2=$Z4,$V6-$T8,0)</f>
        <v>0</v>
      </c>
      <c r="AO2" s="42">
        <f>IF($Z2=$Z5,$W6-$T9,0)</f>
        <v>0</v>
      </c>
      <c r="AP2" s="42">
        <f>SUM(AL2:AO2)</f>
        <v>0</v>
      </c>
      <c r="AQ2" s="42"/>
      <c r="AR2" s="42">
        <f>IF($Z2=$Z3,$U6,0)</f>
        <v>0</v>
      </c>
      <c r="AS2" s="42">
        <f>IF($Z2=$Z4,$V6,0)</f>
        <v>0</v>
      </c>
      <c r="AT2" s="42">
        <f>IF($Z2=$Z5,$W6,0)</f>
        <v>1</v>
      </c>
      <c r="AU2" s="42">
        <f>SUM(AQ2:AT2)</f>
        <v>1</v>
      </c>
      <c r="AV2" s="5">
        <v>4</v>
      </c>
      <c r="AW2" s="49">
        <f>SUM(T2:T5)</f>
        <v>3</v>
      </c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</row>
    <row r="3" spans="2:130" ht="12.75">
      <c r="B3" s="6">
        <v>30116.71875</v>
      </c>
      <c r="C3" s="4" t="s">
        <v>79</v>
      </c>
      <c r="D3" s="30" t="str">
        <f>Y2</f>
        <v>Italien</v>
      </c>
      <c r="E3" s="26" t="s">
        <v>12</v>
      </c>
      <c r="F3" s="30" t="str">
        <f>Y3</f>
        <v>Polen</v>
      </c>
      <c r="G3" s="28"/>
      <c r="H3" s="50">
        <v>0</v>
      </c>
      <c r="I3" s="43" t="s">
        <v>13</v>
      </c>
      <c r="J3" s="50">
        <v>0</v>
      </c>
      <c r="K3" s="7" t="s">
        <v>14</v>
      </c>
      <c r="L3" s="1"/>
      <c r="M3" s="36" t="str">
        <f>VLOOKUP(2,$X$2:$AC$5,2,FALSE)</f>
        <v>Italien</v>
      </c>
      <c r="N3" s="2">
        <f>VLOOKUP(2,$X$2:$AC$5,3,FALSE)</f>
        <v>3</v>
      </c>
      <c r="O3" s="2">
        <f>VLOOKUP(2,$X$2:$AW$5,26,FALSE)</f>
        <v>3</v>
      </c>
      <c r="P3" s="2">
        <f>VLOOKUP(2,$X$2:$AC$5,4,FALSE)</f>
        <v>2</v>
      </c>
      <c r="Q3" s="2">
        <f>VLOOKUP(2,$X$2:$AC$5,5,FALSE)</f>
        <v>2</v>
      </c>
      <c r="R3" s="2">
        <f>VLOOKUP(2,$X$2:$AC$5,6,FALSE)</f>
        <v>0</v>
      </c>
      <c r="T3" s="38">
        <f>IF(J3="",0,IF(K3=$B$116,IF(H3&lt;J3,2,IF(H3=J3,1,0)),0))</f>
        <v>1</v>
      </c>
      <c r="U3" s="37"/>
      <c r="V3" s="38">
        <f>IF(H7="",0,IF(K8=$B$116,IF(H7&gt;J7,2,IF(H7=J7,1,0)),0))</f>
        <v>2</v>
      </c>
      <c r="W3" s="38">
        <f>IF(H6="",0,IF(K6=$B$116,IF(H6&gt;J6,2,IF(H6=J6,1,0)),0))</f>
        <v>1</v>
      </c>
      <c r="X3" s="39">
        <f>RANK(AD3,$AD$2:$AD$5)</f>
        <v>1</v>
      </c>
      <c r="Y3" s="40" t="s">
        <v>45</v>
      </c>
      <c r="Z3" s="39">
        <f>SUM(T3:W3)</f>
        <v>4</v>
      </c>
      <c r="AA3" s="39">
        <f>SUM(T7:W7)</f>
        <v>5</v>
      </c>
      <c r="AB3" s="39">
        <f>SUM(U6:U9)</f>
        <v>1</v>
      </c>
      <c r="AC3" s="39">
        <f>AA3-AB3</f>
        <v>4</v>
      </c>
      <c r="AD3" s="41">
        <f>IF(Q$8="",AE3*10000000000000000+Z3*100000000000000+AC3*1000000000000+AA3*10000000000+AK3*100000000+AJ3*1000000+AP3*10000+AU3*100+AV3,AE3*10000000000000000+Z3*100000000000000+AK3*1000000000000+AJ3*10000000000+AP3*100000000+AU3*1000000+AC3*10000+AA3*100+AV3)</f>
        <v>404050000000003</v>
      </c>
      <c r="AE3" s="5"/>
      <c r="AF3" s="42">
        <f>IF($Z3=$Z2,$T3-$U2,0)</f>
        <v>0</v>
      </c>
      <c r="AG3" s="42"/>
      <c r="AH3" s="42">
        <f>IF($Z3=$Z4,$V3-$U4,0)</f>
        <v>0</v>
      </c>
      <c r="AI3" s="42">
        <f>IF($Z3=$Z5,$W3-$U5,0)</f>
        <v>0</v>
      </c>
      <c r="AJ3" s="42">
        <f>SUM(AF3:AI3)</f>
        <v>0</v>
      </c>
      <c r="AK3" s="5"/>
      <c r="AL3" s="42">
        <f>IF($Z3=$Z2,$T7-$U6,0)</f>
        <v>0</v>
      </c>
      <c r="AM3" s="42"/>
      <c r="AN3" s="42">
        <f>IF($Z3=$Z4,$V7-$U8,0)</f>
        <v>0</v>
      </c>
      <c r="AO3" s="42">
        <f>IF($Z3=$Z5,$W7-$U9,0)</f>
        <v>0</v>
      </c>
      <c r="AP3" s="42">
        <f>SUM(AL3:AO3)</f>
        <v>0</v>
      </c>
      <c r="AQ3" s="42">
        <f>IF($Z3=$Z2,$T7,0)</f>
        <v>0</v>
      </c>
      <c r="AR3" s="42"/>
      <c r="AS3" s="42">
        <f>IF($Z3=$Z4,$V7,0)</f>
        <v>0</v>
      </c>
      <c r="AT3" s="42">
        <f>IF($Z3=$Z5,$W7,0)</f>
        <v>0</v>
      </c>
      <c r="AU3" s="42">
        <f>SUM(AQ3:AT3)</f>
        <v>0</v>
      </c>
      <c r="AV3" s="5">
        <v>3</v>
      </c>
      <c r="AW3" s="49">
        <f>SUM(U2:U5)</f>
        <v>2</v>
      </c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</row>
    <row r="4" spans="2:130" ht="12.75">
      <c r="B4" s="6">
        <v>30117.71875</v>
      </c>
      <c r="C4" s="4" t="s">
        <v>80</v>
      </c>
      <c r="D4" s="30" t="str">
        <f>Y4</f>
        <v>Peru</v>
      </c>
      <c r="E4" s="26" t="s">
        <v>12</v>
      </c>
      <c r="F4" s="30" t="str">
        <f>Y5</f>
        <v>Kamerun</v>
      </c>
      <c r="G4" s="28"/>
      <c r="H4" s="51">
        <v>0</v>
      </c>
      <c r="I4" s="43" t="s">
        <v>13</v>
      </c>
      <c r="J4" s="50">
        <v>0</v>
      </c>
      <c r="K4" s="7" t="s">
        <v>14</v>
      </c>
      <c r="L4" s="1"/>
      <c r="M4" s="36" t="str">
        <f>VLOOKUP(3,$X$2:$AC$5,2,FALSE)</f>
        <v>Kamerun</v>
      </c>
      <c r="N4" s="2">
        <f>VLOOKUP(3,$X$2:$AC$5,3,FALSE)</f>
        <v>3</v>
      </c>
      <c r="O4" s="2">
        <f>VLOOKUP(3,$X$2:$AW$5,26,FALSE)</f>
        <v>3</v>
      </c>
      <c r="P4" s="2">
        <f>VLOOKUP(3,$X$2:$AC$5,4,FALSE)</f>
        <v>1</v>
      </c>
      <c r="Q4" s="2">
        <f>VLOOKUP(3,$X$2:$AC$5,5,FALSE)</f>
        <v>1</v>
      </c>
      <c r="R4" s="2">
        <f>VLOOKUP(3,$X$2:$AC$5,6,FALSE)</f>
        <v>0</v>
      </c>
      <c r="T4" s="38">
        <f>IF(J5="",0,IF(K5=$B$116,IF(H5&lt;J5,2,IF(H5=J5,1,0)),0))</f>
        <v>1</v>
      </c>
      <c r="U4" s="38">
        <f>IF(J7="",0,IF(K8=$B$116,IF(H7&lt;J7,2,IF(H7=J7,1,0)),0))</f>
        <v>0</v>
      </c>
      <c r="V4" s="37"/>
      <c r="W4" s="38">
        <f>IF(H4="",0,IF(K4=$B$116,IF(H4&gt;J4,2,IF(H4=J4,1,0)),0))</f>
        <v>1</v>
      </c>
      <c r="X4" s="39">
        <f>RANK(AD4,$AD$2:$AD$5)</f>
        <v>4</v>
      </c>
      <c r="Y4" s="40" t="s">
        <v>52</v>
      </c>
      <c r="Z4" s="39">
        <f>SUM(T4:W4)</f>
        <v>2</v>
      </c>
      <c r="AA4" s="39">
        <f>SUM(T8:W8)</f>
        <v>2</v>
      </c>
      <c r="AB4" s="39">
        <f>SUM(V6:V9)</f>
        <v>6</v>
      </c>
      <c r="AC4" s="39">
        <f>AA4-AB4</f>
        <v>-4</v>
      </c>
      <c r="AD4" s="41">
        <f>IF(Q$8="",AE4*10000000000000000+Z4*100000000000000+AC4*1000000000000+AA4*10000000000+AK4*100000000+AJ4*1000000+AP4*10000+AU4*100+AV4,AE4*10000000000000000+Z4*100000000000000+AK4*1000000000000+AJ4*10000000000+AP4*100000000+AU4*1000000+AC4*10000+AA4*100+AV4)</f>
        <v>196020000000002</v>
      </c>
      <c r="AE4" s="5"/>
      <c r="AF4" s="42">
        <f>IF($Z4=$Z2,$T4-$V2,0)</f>
        <v>0</v>
      </c>
      <c r="AG4" s="42">
        <f>IF($Z4=$Z3,$U4-$V3,0)</f>
        <v>0</v>
      </c>
      <c r="AH4" s="42"/>
      <c r="AI4" s="42">
        <f>IF($Z4=$Z5,$W4-$V5,0)</f>
        <v>0</v>
      </c>
      <c r="AJ4" s="42">
        <f>SUM(AF4:AI4)</f>
        <v>0</v>
      </c>
      <c r="AK4" s="5"/>
      <c r="AL4" s="42">
        <f>IF($Z4=$Z2,$T8-$V6,0)</f>
        <v>0</v>
      </c>
      <c r="AM4" s="42">
        <f>IF($Z4=$Z3,$U8-$V7,0)</f>
        <v>0</v>
      </c>
      <c r="AN4" s="42"/>
      <c r="AO4" s="42">
        <f>IF($Z4=$Z5,$W8-$V9,0)</f>
        <v>0</v>
      </c>
      <c r="AP4" s="42">
        <f>SUM(AL4:AO4)</f>
        <v>0</v>
      </c>
      <c r="AQ4" s="42">
        <f>IF($Z4=$Z2,$T8,0)</f>
        <v>0</v>
      </c>
      <c r="AR4" s="42">
        <f>IF($Z4=$Z3,$U8,0)</f>
        <v>0</v>
      </c>
      <c r="AS4" s="42"/>
      <c r="AT4" s="42">
        <f>IF($Z4=$Z5,$W8,0)</f>
        <v>0</v>
      </c>
      <c r="AU4" s="42">
        <f>SUM(AQ4:AT4)</f>
        <v>0</v>
      </c>
      <c r="AV4" s="5">
        <v>2</v>
      </c>
      <c r="AW4" s="49">
        <f>SUM(V2:V5)</f>
        <v>4</v>
      </c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</row>
    <row r="5" spans="2:130" ht="12.75">
      <c r="B5" s="6">
        <v>30120.71875</v>
      </c>
      <c r="C5" s="4" t="s">
        <v>79</v>
      </c>
      <c r="D5" s="30" t="str">
        <f>Y2</f>
        <v>Italien</v>
      </c>
      <c r="E5" s="26" t="s">
        <v>12</v>
      </c>
      <c r="F5" s="30" t="str">
        <f>Y4</f>
        <v>Peru</v>
      </c>
      <c r="H5" s="51">
        <v>1</v>
      </c>
      <c r="I5" s="43" t="s">
        <v>13</v>
      </c>
      <c r="J5" s="50">
        <v>1</v>
      </c>
      <c r="K5" s="7" t="s">
        <v>14</v>
      </c>
      <c r="L5" s="1"/>
      <c r="M5" s="36" t="str">
        <f>VLOOKUP(4,$X$2:$AC$5,2,FALSE)</f>
        <v>Peru</v>
      </c>
      <c r="N5" s="2">
        <f>VLOOKUP(4,$X$2:$AC$5,3,FALSE)</f>
        <v>2</v>
      </c>
      <c r="O5" s="2">
        <f>VLOOKUP(4,$X$2:$AW$5,26,FALSE)</f>
        <v>4</v>
      </c>
      <c r="P5" s="2">
        <f>VLOOKUP(4,$X$2:$AC$5,4,FALSE)</f>
        <v>2</v>
      </c>
      <c r="Q5" s="2">
        <f>VLOOKUP(4,$X$2:$AC$5,5,FALSE)</f>
        <v>6</v>
      </c>
      <c r="R5" s="2">
        <f>VLOOKUP(4,$X$2:$AC$5,6,FALSE)</f>
        <v>-4</v>
      </c>
      <c r="T5" s="38">
        <f>IF(J8="",0,IF(K7=$B$116,IF(J8&gt;H8,2,IF(J8=H8,1,0)),0))</f>
        <v>1</v>
      </c>
      <c r="U5" s="38">
        <f>IF(J6="",0,IF(K6=$B$116,IF(H6&lt;J6,2,IF(H6=J6,1,0)),0))</f>
        <v>1</v>
      </c>
      <c r="V5" s="38">
        <f>IF(J4="",0,IF(K4=$B$116,IF(H4&lt;J4,2,IF(H4=J4,1,0)),0))</f>
        <v>1</v>
      </c>
      <c r="W5" s="37"/>
      <c r="X5" s="39">
        <f>RANK(AD5,$AD$2:$AD$5)</f>
        <v>3</v>
      </c>
      <c r="Y5" s="40" t="s">
        <v>66</v>
      </c>
      <c r="Z5" s="39">
        <f>SUM(T5:W5)</f>
        <v>3</v>
      </c>
      <c r="AA5" s="39">
        <f>SUM(T9:W9)</f>
        <v>1</v>
      </c>
      <c r="AB5" s="39">
        <f>SUM(W6:W9)</f>
        <v>1</v>
      </c>
      <c r="AC5" s="39">
        <f>AA5-AB5</f>
        <v>0</v>
      </c>
      <c r="AD5" s="41">
        <f>IF(Q$8="",AE5*10000000000000000+Z5*100000000000000+AC5*1000000000000+AA5*10000000000+AK5*100000000+AJ5*1000000+AP5*10000+AU5*100+AV5,AE5*10000000000000000+Z5*100000000000000+AK5*1000000000000+AJ5*10000000000+AP5*100000000+AU5*1000000+AC5*10000+AA5*100+AV5)</f>
        <v>300010000000101</v>
      </c>
      <c r="AE5" s="5"/>
      <c r="AF5" s="42">
        <f>IF($Z5=$Z2,$T5-$W2,0)</f>
        <v>0</v>
      </c>
      <c r="AG5" s="42">
        <f>IF($Z5=$Z3,$U5-$W3,0)</f>
        <v>0</v>
      </c>
      <c r="AH5" s="42">
        <f>IF($Z5=$Z4,$V5-$W4,0)</f>
        <v>0</v>
      </c>
      <c r="AI5" s="42"/>
      <c r="AJ5" s="42">
        <f>SUM(AF5:AI5)</f>
        <v>0</v>
      </c>
      <c r="AK5" s="5"/>
      <c r="AL5" s="42">
        <f>IF($Z5=$Z2,$T9-$W6,0)</f>
        <v>0</v>
      </c>
      <c r="AM5" s="42">
        <f>IF($Z5=$Z3,$U9-$W7,0)</f>
        <v>0</v>
      </c>
      <c r="AN5" s="42">
        <f>IF($Z5=$Z4,$V9-$W8,0)</f>
        <v>0</v>
      </c>
      <c r="AO5" s="42"/>
      <c r="AP5" s="42">
        <f>SUM(AL5:AO5)</f>
        <v>0</v>
      </c>
      <c r="AQ5" s="42">
        <f>IF($Z5=$Z2,$T9,0)</f>
        <v>1</v>
      </c>
      <c r="AR5" s="42">
        <f>IF($Z5=$Z3,$U9,0)</f>
        <v>0</v>
      </c>
      <c r="AS5" s="42">
        <f>IF($Z5=$Z4,$V9,0)</f>
        <v>0</v>
      </c>
      <c r="AT5" s="42"/>
      <c r="AU5" s="42">
        <f>SUM(AQ5:AT5)</f>
        <v>1</v>
      </c>
      <c r="AV5" s="5">
        <v>1</v>
      </c>
      <c r="AW5" s="49">
        <f>SUM(W2:W5)</f>
        <v>3</v>
      </c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</row>
    <row r="6" spans="2:130" ht="12.75">
      <c r="B6" s="6">
        <v>30121.71875</v>
      </c>
      <c r="C6" s="4" t="s">
        <v>80</v>
      </c>
      <c r="D6" s="30" t="str">
        <f>Y3</f>
        <v>Polen</v>
      </c>
      <c r="E6" s="26" t="s">
        <v>12</v>
      </c>
      <c r="F6" s="30" t="str">
        <f>Y5</f>
        <v>Kamerun</v>
      </c>
      <c r="G6" s="28"/>
      <c r="H6" s="51">
        <v>0</v>
      </c>
      <c r="I6" s="43" t="s">
        <v>13</v>
      </c>
      <c r="J6" s="50">
        <v>0</v>
      </c>
      <c r="K6" s="7" t="s">
        <v>14</v>
      </c>
      <c r="L6" s="1"/>
      <c r="N6" s="1"/>
      <c r="P6" s="1"/>
      <c r="Q6" s="1"/>
      <c r="T6" s="37"/>
      <c r="U6" s="38">
        <f>IF(K3=$B$116,H3,0)</f>
        <v>0</v>
      </c>
      <c r="V6" s="38">
        <f>IF(K5=$B$116,H5,0)</f>
        <v>1</v>
      </c>
      <c r="W6" s="38">
        <f>IF(K7=$B$116,H8,0)</f>
        <v>1</v>
      </c>
      <c r="X6" s="39"/>
      <c r="Y6" s="39"/>
      <c r="Z6" s="39"/>
      <c r="AA6" s="39"/>
      <c r="AB6" s="39"/>
      <c r="AC6" s="39"/>
      <c r="AD6" s="44"/>
      <c r="AE6" s="7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V6" s="42"/>
      <c r="AW6" s="49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</row>
    <row r="7" spans="2:130" ht="12.75">
      <c r="B7" s="6">
        <v>30124.71875</v>
      </c>
      <c r="C7" s="4" t="s">
        <v>80</v>
      </c>
      <c r="D7" s="30" t="str">
        <f>Y3</f>
        <v>Polen</v>
      </c>
      <c r="E7" s="26" t="s">
        <v>12</v>
      </c>
      <c r="F7" s="30" t="str">
        <f>Y4</f>
        <v>Peru</v>
      </c>
      <c r="H7" s="51">
        <v>5</v>
      </c>
      <c r="I7" s="43" t="s">
        <v>13</v>
      </c>
      <c r="J7" s="51">
        <v>1</v>
      </c>
      <c r="K7" s="7" t="s">
        <v>14</v>
      </c>
      <c r="M7" s="67" t="str">
        <f>IF(N2&gt;0,M2,"")</f>
        <v>Polen</v>
      </c>
      <c r="N7" s="2">
        <v>11</v>
      </c>
      <c r="Q7" s="52"/>
      <c r="T7" s="38">
        <f>IF(K3=$B$116,J3,0)</f>
        <v>0</v>
      </c>
      <c r="U7" s="37"/>
      <c r="V7" s="38">
        <f>IF(K8=$B$116,H7,0)</f>
        <v>5</v>
      </c>
      <c r="W7" s="38">
        <f>IF(K6=$B$116,H6,0)</f>
        <v>0</v>
      </c>
      <c r="AD7" s="34" t="s">
        <v>33</v>
      </c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V7" s="31"/>
      <c r="AW7" s="49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</row>
    <row r="8" spans="2:130" ht="12.75">
      <c r="B8" s="6">
        <v>30125.71875</v>
      </c>
      <c r="C8" s="4" t="s">
        <v>79</v>
      </c>
      <c r="D8" s="30" t="str">
        <f>Y2</f>
        <v>Italien</v>
      </c>
      <c r="E8" s="26" t="s">
        <v>12</v>
      </c>
      <c r="F8" s="30" t="str">
        <f>Y5</f>
        <v>Kamerun</v>
      </c>
      <c r="G8" s="34"/>
      <c r="H8" s="51">
        <v>1</v>
      </c>
      <c r="I8" s="43" t="s">
        <v>13</v>
      </c>
      <c r="J8" s="50">
        <v>1</v>
      </c>
      <c r="K8" s="7" t="s">
        <v>14</v>
      </c>
      <c r="M8" s="71" t="str">
        <f>IF(N3&gt;0,M3,"")</f>
        <v>Italien</v>
      </c>
      <c r="N8" s="2">
        <v>21</v>
      </c>
      <c r="P8" s="53"/>
      <c r="Q8" s="54"/>
      <c r="T8" s="38">
        <f>IF(K5=$B$116,J5,0)</f>
        <v>1</v>
      </c>
      <c r="U8" s="38">
        <f>IF(K8=$B$116,J7,0)</f>
        <v>1</v>
      </c>
      <c r="V8" s="37"/>
      <c r="W8" s="38">
        <f>IF(K4=$B$116,H4,0)</f>
        <v>0</v>
      </c>
      <c r="AD8" s="34" t="s">
        <v>34</v>
      </c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V8" s="31"/>
      <c r="AW8" s="49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</row>
    <row r="9" spans="14:130" ht="12.75">
      <c r="N9" s="1"/>
      <c r="T9" s="38">
        <f>IF(K7=$B$116,J8,0)</f>
        <v>1</v>
      </c>
      <c r="U9" s="38">
        <f>IF(K6=$B$116,J6,0)</f>
        <v>0</v>
      </c>
      <c r="V9" s="38">
        <f>IF(K4=$B$116,J4,0)</f>
        <v>0</v>
      </c>
      <c r="W9" s="37"/>
      <c r="AD9" s="34" t="s">
        <v>35</v>
      </c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V9" s="31"/>
      <c r="AW9" s="49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</row>
    <row r="10" spans="4:130" ht="6" customHeight="1">
      <c r="D10" s="34"/>
      <c r="E10" s="35"/>
      <c r="F10" s="29"/>
      <c r="G10" s="29"/>
      <c r="H10" s="34"/>
      <c r="I10" s="34"/>
      <c r="J10" s="34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V10" s="31"/>
      <c r="AW10" s="49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</row>
    <row r="11" spans="2:49" s="17" customFormat="1" ht="12.75">
      <c r="B11" s="22" t="s">
        <v>0</v>
      </c>
      <c r="C11" s="23" t="s">
        <v>40</v>
      </c>
      <c r="D11" s="28" t="s">
        <v>2</v>
      </c>
      <c r="E11" s="45"/>
      <c r="F11" s="28"/>
      <c r="G11" s="28"/>
      <c r="H11" s="15"/>
      <c r="I11" s="14"/>
      <c r="J11" s="15"/>
      <c r="K11" s="16"/>
      <c r="L11" s="10"/>
      <c r="M11" s="33" t="s">
        <v>3</v>
      </c>
      <c r="N11" s="10" t="s">
        <v>4</v>
      </c>
      <c r="O11" s="10" t="s">
        <v>5</v>
      </c>
      <c r="P11" s="10" t="s">
        <v>6</v>
      </c>
      <c r="Q11" s="10" t="s">
        <v>7</v>
      </c>
      <c r="R11" s="10" t="s">
        <v>8</v>
      </c>
      <c r="T11" s="34"/>
      <c r="U11" s="34"/>
      <c r="V11" s="34"/>
      <c r="W11" s="34"/>
      <c r="X11" s="28" t="s">
        <v>9</v>
      </c>
      <c r="Y11" s="30" t="s">
        <v>10</v>
      </c>
      <c r="Z11" s="28" t="s">
        <v>23</v>
      </c>
      <c r="AA11" s="28" t="s">
        <v>6</v>
      </c>
      <c r="AB11" s="28" t="s">
        <v>7</v>
      </c>
      <c r="AC11" s="28" t="s">
        <v>8</v>
      </c>
      <c r="AD11" s="28"/>
      <c r="AE11" s="16" t="s">
        <v>24</v>
      </c>
      <c r="AF11" s="18" t="s">
        <v>25</v>
      </c>
      <c r="AG11" s="18"/>
      <c r="AH11" s="18"/>
      <c r="AI11" s="18"/>
      <c r="AJ11" s="18" t="s">
        <v>26</v>
      </c>
      <c r="AK11" s="11" t="s">
        <v>19</v>
      </c>
      <c r="AL11" s="18" t="s">
        <v>27</v>
      </c>
      <c r="AM11" s="18"/>
      <c r="AN11" s="18"/>
      <c r="AO11" s="18"/>
      <c r="AP11" s="18" t="s">
        <v>28</v>
      </c>
      <c r="AQ11" s="18" t="s">
        <v>29</v>
      </c>
      <c r="AR11" s="18"/>
      <c r="AS11" s="18"/>
      <c r="AT11" s="18"/>
      <c r="AU11" s="19" t="s">
        <v>30</v>
      </c>
      <c r="AV11" s="11" t="s">
        <v>31</v>
      </c>
      <c r="AW11" s="48" t="s">
        <v>5</v>
      </c>
    </row>
    <row r="12" spans="2:130" ht="12.75">
      <c r="B12" s="3" t="s">
        <v>32</v>
      </c>
      <c r="C12" s="3" t="s">
        <v>11</v>
      </c>
      <c r="D12" s="34"/>
      <c r="E12" s="34"/>
      <c r="F12" s="34"/>
      <c r="G12" s="34"/>
      <c r="L12" s="1"/>
      <c r="M12" s="36" t="str">
        <f>VLOOKUP(1,$X$12:$AC$15,2,FALSE)</f>
        <v>Deutschland</v>
      </c>
      <c r="N12" s="2">
        <f>VLOOKUP(1,$X$12:$AC$15,3,FALSE)</f>
        <v>4</v>
      </c>
      <c r="O12" s="2">
        <f>VLOOKUP(1,$X$12:$AW$15,26,FALSE)</f>
        <v>2</v>
      </c>
      <c r="P12" s="2">
        <f>VLOOKUP(1,$X$12:$AC$15,4,FALSE)</f>
        <v>6</v>
      </c>
      <c r="Q12" s="2">
        <f>VLOOKUP(1,$X$12:$AC$15,5,FALSE)</f>
        <v>3</v>
      </c>
      <c r="R12" s="2">
        <f>VLOOKUP(1,$X$12:$AC$15,6,FALSE)</f>
        <v>3</v>
      </c>
      <c r="T12" s="37"/>
      <c r="U12" s="38">
        <f>IF(H13="",0,IF(K13=$B$116,IF(H13&gt;J13,2,IF(H13=J13,1,0)),0))</f>
        <v>2</v>
      </c>
      <c r="V12" s="38">
        <f>IF(H17="",0,IF(K17=$B$116,IF(H17&gt;J17,2,IF(H17=J17,1,0)),0))</f>
        <v>2</v>
      </c>
      <c r="W12" s="38">
        <f>IF(H16="",0,IF(K15=$B$116,IF(J16&lt;H16,2,IF(J16=H16,1,0)),0))</f>
        <v>0</v>
      </c>
      <c r="X12" s="39">
        <f>RANK(AD12,$AD$12:$AD$15)</f>
        <v>3</v>
      </c>
      <c r="Y12" s="40" t="s">
        <v>67</v>
      </c>
      <c r="Z12" s="39">
        <f>SUM(T12:W12)</f>
        <v>4</v>
      </c>
      <c r="AA12" s="39">
        <f>SUM(T16:W16)</f>
        <v>5</v>
      </c>
      <c r="AB12" s="39">
        <f>SUM(T16:T19)</f>
        <v>5</v>
      </c>
      <c r="AC12" s="39">
        <f>AA12-AB12</f>
        <v>0</v>
      </c>
      <c r="AD12" s="41">
        <f>IF(Q$18="",AE12*10000000000000000+Z12*100000000000000+AC12*1000000000000+AA12*10000000000+AK12*100000000+AJ12*1000000+AP12*10000+AU12*100+AV12,AE12*10000000000000000+Z12*100000000000000+AK12*1000000000000+AJ12*10000000000+AP12*100000000+AU12*1000000+AC12*10000+AA12*100+AV12)</f>
        <v>400049999990204</v>
      </c>
      <c r="AE12" s="5"/>
      <c r="AF12" s="42"/>
      <c r="AG12" s="42">
        <f>IF($Z12=$Z13,$U12-$T13,0)</f>
        <v>2</v>
      </c>
      <c r="AH12" s="42">
        <f>IF($Z12=$Z14,$V12-$T14,0)</f>
        <v>0</v>
      </c>
      <c r="AI12" s="42">
        <f>IF($Z12=$Z15,$W12-$T15,0)</f>
        <v>-2</v>
      </c>
      <c r="AJ12" s="42">
        <f>SUM(AF12:AI12)</f>
        <v>0</v>
      </c>
      <c r="AK12" s="5"/>
      <c r="AL12" s="42"/>
      <c r="AM12" s="42">
        <f>IF($Z12=$Z13,$U16-$T17,0)</f>
        <v>1</v>
      </c>
      <c r="AN12" s="42">
        <f>IF($Z12=$Z14,$V16-$T18,0)</f>
        <v>0</v>
      </c>
      <c r="AO12" s="42">
        <f>IF($Z12=$Z15,$W16-$T19,0)</f>
        <v>-2</v>
      </c>
      <c r="AP12" s="42">
        <f>SUM(AL12:AO12)</f>
        <v>-1</v>
      </c>
      <c r="AQ12" s="42"/>
      <c r="AR12" s="42">
        <f>IF($Z12=$Z13,$U16,0)</f>
        <v>2</v>
      </c>
      <c r="AS12" s="42">
        <f>IF($Z12=$Z14,$V16,0)</f>
        <v>0</v>
      </c>
      <c r="AT12" s="42">
        <f>IF($Z12=$Z15,$W16,0)</f>
        <v>0</v>
      </c>
      <c r="AU12" s="42">
        <f>SUM(AQ12:AT12)</f>
        <v>2</v>
      </c>
      <c r="AV12" s="5">
        <v>4</v>
      </c>
      <c r="AW12" s="49">
        <f>SUM(T12:T15)</f>
        <v>2</v>
      </c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</row>
    <row r="13" spans="2:130" ht="12.75">
      <c r="B13" s="6">
        <v>30118.71875</v>
      </c>
      <c r="C13" s="4" t="s">
        <v>53</v>
      </c>
      <c r="D13" s="30" t="str">
        <f>Y12</f>
        <v>Algerien</v>
      </c>
      <c r="E13" s="26" t="s">
        <v>12</v>
      </c>
      <c r="F13" s="30" t="str">
        <f>Y13</f>
        <v>Deutschland</v>
      </c>
      <c r="G13" s="28"/>
      <c r="H13" s="50">
        <v>2</v>
      </c>
      <c r="I13" s="43" t="s">
        <v>13</v>
      </c>
      <c r="J13" s="50">
        <v>1</v>
      </c>
      <c r="K13" s="7" t="s">
        <v>14</v>
      </c>
      <c r="L13" s="1"/>
      <c r="M13" s="36" t="str">
        <f>VLOOKUP(2,$X$12:$AC$15,2,FALSE)</f>
        <v>Österreich</v>
      </c>
      <c r="N13" s="2">
        <f>VLOOKUP(2,$X$12:$AC$15,3,FALSE)</f>
        <v>4</v>
      </c>
      <c r="O13" s="2">
        <f>VLOOKUP(2,$X$12:$AW$15,26,FALSE)</f>
        <v>2</v>
      </c>
      <c r="P13" s="2">
        <f>VLOOKUP(2,$X$12:$AC$15,4,FALSE)</f>
        <v>3</v>
      </c>
      <c r="Q13" s="2">
        <f>VLOOKUP(2,$X$12:$AC$15,5,FALSE)</f>
        <v>1</v>
      </c>
      <c r="R13" s="2">
        <f>VLOOKUP(2,$X$12:$AC$15,6,FALSE)</f>
        <v>2</v>
      </c>
      <c r="T13" s="38">
        <f>IF(J13="",0,IF(K13=$B$116,IF(H13&lt;J13,2,IF(H13=J13,1,0)),0))</f>
        <v>0</v>
      </c>
      <c r="U13" s="37"/>
      <c r="V13" s="38">
        <f>IF(J15="",0,IF(K16=$B$116,IF(J15&gt;H15,2,IF(J15=H15,1,0)),0))</f>
        <v>2</v>
      </c>
      <c r="W13" s="38">
        <f>IF(J18="",0,IF(K18=$B$116,IF(J18&gt;H18,2,IF(J18=H18,1,0)),0))</f>
        <v>2</v>
      </c>
      <c r="X13" s="39">
        <f>RANK(AD13,$AD$12:$AD$15)</f>
        <v>1</v>
      </c>
      <c r="Y13" s="40" t="s">
        <v>49</v>
      </c>
      <c r="Z13" s="39">
        <f>SUM(T13:W13)</f>
        <v>4</v>
      </c>
      <c r="AA13" s="39">
        <f>SUM(T17:W17)</f>
        <v>6</v>
      </c>
      <c r="AB13" s="39">
        <f>SUM(U16:U19)</f>
        <v>3</v>
      </c>
      <c r="AC13" s="39">
        <f>AA13-AB13</f>
        <v>3</v>
      </c>
      <c r="AD13" s="41">
        <f>IF(Q$18="",AE13*10000000000000000+Z13*100000000000000+AC13*1000000000000+AA13*10000000000+AK13*100000000+AJ13*1000000+AP13*10000+AU13*100+AV13,AE13*10000000000000000+Z13*100000000000000+AK13*1000000000000+AJ13*10000000000+AP13*100000000+AU13*1000000+AC13*10000+AA13*100+AV13)</f>
        <v>403060000000203</v>
      </c>
      <c r="AE13" s="5"/>
      <c r="AF13" s="42">
        <f>IF($Z13=$Z12,$T13-$U12,0)</f>
        <v>-2</v>
      </c>
      <c r="AG13" s="42"/>
      <c r="AH13" s="42">
        <f>IF($Z13=$Z14,$V13-$U14,0)</f>
        <v>0</v>
      </c>
      <c r="AI13" s="42">
        <f>IF($Z13=$Z15,$W13-$U15,0)</f>
        <v>2</v>
      </c>
      <c r="AJ13" s="42">
        <f>SUM(AF13:AI13)</f>
        <v>0</v>
      </c>
      <c r="AK13" s="5"/>
      <c r="AL13" s="42">
        <f>IF($Z13=$Z12,$T17-$U16,0)</f>
        <v>-1</v>
      </c>
      <c r="AM13" s="42"/>
      <c r="AN13" s="42">
        <f>IF($Z13=$Z14,$V17-$U18,0)</f>
        <v>0</v>
      </c>
      <c r="AO13" s="42">
        <f>IF($Z13=$Z15,$W17-$U19,0)</f>
        <v>1</v>
      </c>
      <c r="AP13" s="42">
        <f>SUM(AL13:AO13)</f>
        <v>0</v>
      </c>
      <c r="AQ13" s="42">
        <f>IF($Z13=$Z12,$T17,0)</f>
        <v>1</v>
      </c>
      <c r="AR13" s="42"/>
      <c r="AS13" s="42">
        <f>IF($Z13=$Z14,$V17,0)</f>
        <v>0</v>
      </c>
      <c r="AT13" s="42">
        <f>IF($Z13=$Z15,$W17,0)</f>
        <v>1</v>
      </c>
      <c r="AU13" s="42">
        <f>SUM(AQ13:AT13)</f>
        <v>2</v>
      </c>
      <c r="AV13" s="5">
        <v>3</v>
      </c>
      <c r="AW13" s="49">
        <f>SUM(U12:U15)</f>
        <v>2</v>
      </c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</row>
    <row r="14" spans="2:130" ht="12.75">
      <c r="B14" s="6">
        <v>30119.71875</v>
      </c>
      <c r="C14" s="4" t="s">
        <v>54</v>
      </c>
      <c r="D14" s="30" t="str">
        <f>Y14</f>
        <v>Chile</v>
      </c>
      <c r="E14" s="26" t="s">
        <v>12</v>
      </c>
      <c r="F14" s="30" t="str">
        <f>Y15</f>
        <v>Österreich</v>
      </c>
      <c r="G14" s="28"/>
      <c r="H14" s="51">
        <v>0</v>
      </c>
      <c r="I14" s="43" t="s">
        <v>13</v>
      </c>
      <c r="J14" s="50">
        <v>1</v>
      </c>
      <c r="K14" s="7" t="s">
        <v>14</v>
      </c>
      <c r="L14" s="1"/>
      <c r="M14" s="36" t="str">
        <f>VLOOKUP(3,$X$12:$AC$15,2,FALSE)</f>
        <v>Algerien</v>
      </c>
      <c r="N14" s="2">
        <f>VLOOKUP(3,$X$12:$AC$15,3,FALSE)</f>
        <v>4</v>
      </c>
      <c r="O14" s="2">
        <f>VLOOKUP(3,$X$12:$AW$15,26,FALSE)</f>
        <v>2</v>
      </c>
      <c r="P14" s="2">
        <f>VLOOKUP(3,$X$12:$AC$15,4,FALSE)</f>
        <v>5</v>
      </c>
      <c r="Q14" s="2">
        <f>VLOOKUP(3,$X$12:$AC$15,5,FALSE)</f>
        <v>5</v>
      </c>
      <c r="R14" s="2">
        <f>VLOOKUP(3,$X$12:$AC$15,6,FALSE)</f>
        <v>0</v>
      </c>
      <c r="T14" s="38">
        <f>IF(J17="",0,IF(K17=$B$116,IF(H17&lt;J17,2,IF(H17=J17,1,0)),0))</f>
        <v>0</v>
      </c>
      <c r="U14" s="38">
        <f>IF(H15="",0,IF(K16=$B$116,IF(J15&lt;H15,2,IF(J15=H15,1,0)),0))</f>
        <v>0</v>
      </c>
      <c r="V14" s="37"/>
      <c r="W14" s="38">
        <f>IF(H14="",0,IF(K14=$B$116,IF(H14&gt;J14,2,IF(H14=J14,1,0)),0))</f>
        <v>0</v>
      </c>
      <c r="X14" s="39">
        <f>RANK(AD14,$AD$12:$AD$15)</f>
        <v>4</v>
      </c>
      <c r="Y14" s="40" t="s">
        <v>68</v>
      </c>
      <c r="Z14" s="39">
        <f>SUM(T14:W14)</f>
        <v>0</v>
      </c>
      <c r="AA14" s="39">
        <f>SUM(T18:W18)</f>
        <v>3</v>
      </c>
      <c r="AB14" s="39">
        <f>SUM(V16:V19)</f>
        <v>8</v>
      </c>
      <c r="AC14" s="39">
        <f>AA14-AB14</f>
        <v>-5</v>
      </c>
      <c r="AD14" s="41">
        <f>IF(Q$18="",AE14*10000000000000000+Z14*100000000000000+AC14*1000000000000+AA14*10000000000+AK14*100000000+AJ14*1000000+AP14*10000+AU14*100+AV14,AE14*10000000000000000+Z14*100000000000000+AK14*1000000000000+AJ14*10000000000+AP14*100000000+AU14*1000000+AC14*10000+AA14*100+AV14)</f>
        <v>-4969999999998</v>
      </c>
      <c r="AE14" s="5"/>
      <c r="AF14" s="42">
        <f>IF($Z14=$Z12,$T14-$V12,0)</f>
        <v>0</v>
      </c>
      <c r="AG14" s="42">
        <f>IF($Z14=$Z13,$U14-$V13,0)</f>
        <v>0</v>
      </c>
      <c r="AH14" s="42"/>
      <c r="AI14" s="42">
        <f>IF($Z14=$Z15,$W14-$V15,0)</f>
        <v>0</v>
      </c>
      <c r="AJ14" s="42">
        <f>SUM(AF14:AI14)</f>
        <v>0</v>
      </c>
      <c r="AK14" s="5"/>
      <c r="AL14" s="42">
        <f>IF($Z14=$Z12,$T18-$V16,0)</f>
        <v>0</v>
      </c>
      <c r="AM14" s="42">
        <f>IF($Z14=$Z13,$U18-$V17,0)</f>
        <v>0</v>
      </c>
      <c r="AN14" s="42"/>
      <c r="AO14" s="42">
        <f>IF($Z14=$Z15,$W18-$V19,0)</f>
        <v>0</v>
      </c>
      <c r="AP14" s="42">
        <f>SUM(AL14:AO14)</f>
        <v>0</v>
      </c>
      <c r="AQ14" s="42">
        <f>IF($Z14=$Z12,$T18,0)</f>
        <v>0</v>
      </c>
      <c r="AR14" s="42">
        <f>IF($Z14=$Z13,$U18,0)</f>
        <v>0</v>
      </c>
      <c r="AS14" s="42"/>
      <c r="AT14" s="42">
        <f>IF($Z14=$Z15,$W18,0)</f>
        <v>0</v>
      </c>
      <c r="AU14" s="42">
        <f>SUM(AQ14:AT14)</f>
        <v>0</v>
      </c>
      <c r="AV14" s="5">
        <v>2</v>
      </c>
      <c r="AW14" s="49">
        <f>SUM(V12:V15)</f>
        <v>6</v>
      </c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</row>
    <row r="15" spans="2:130" ht="12.75">
      <c r="B15" s="6">
        <v>30122.71875</v>
      </c>
      <c r="C15" s="4" t="s">
        <v>54</v>
      </c>
      <c r="D15" s="30" t="str">
        <f>Y14</f>
        <v>Chile</v>
      </c>
      <c r="E15" s="26" t="s">
        <v>12</v>
      </c>
      <c r="F15" s="30" t="str">
        <f>Y13</f>
        <v>Deutschland</v>
      </c>
      <c r="G15" s="28"/>
      <c r="H15" s="51">
        <v>1</v>
      </c>
      <c r="I15" s="43" t="s">
        <v>13</v>
      </c>
      <c r="J15" s="51">
        <v>4</v>
      </c>
      <c r="K15" s="7" t="s">
        <v>14</v>
      </c>
      <c r="L15" s="1"/>
      <c r="M15" s="36" t="str">
        <f>VLOOKUP(4,$X$12:$AC$15,2,FALSE)</f>
        <v>Chile</v>
      </c>
      <c r="N15" s="2">
        <f>VLOOKUP(4,$X$12:$AC$15,3,FALSE)</f>
        <v>0</v>
      </c>
      <c r="O15" s="2">
        <f>VLOOKUP(4,$X$12:$AW$15,26,FALSE)</f>
        <v>6</v>
      </c>
      <c r="P15" s="2">
        <f>VLOOKUP(4,$X$12:$AC$15,4,FALSE)</f>
        <v>3</v>
      </c>
      <c r="Q15" s="2">
        <f>VLOOKUP(4,$X$12:$AC$15,5,FALSE)</f>
        <v>8</v>
      </c>
      <c r="R15" s="2">
        <f>VLOOKUP(4,$X$12:$AC$15,6,FALSE)</f>
        <v>-5</v>
      </c>
      <c r="T15" s="38">
        <f>IF(J16="",0,IF(K15=$B$116,IF(J16&gt;H16,2,IF(J16=H16,1,0)),0))</f>
        <v>2</v>
      </c>
      <c r="U15" s="38">
        <f>IF(H18="",0,IF(K18=$B$116,IF(J18&lt;H18,2,IF(J18=H18,1,0)),0))</f>
        <v>0</v>
      </c>
      <c r="V15" s="38">
        <f>IF(J14="",0,IF(K14=$B$116,IF(H14&lt;J14,2,IF(H14=J14,1,0)),0))</f>
        <v>2</v>
      </c>
      <c r="W15" s="37"/>
      <c r="X15" s="39">
        <f>RANK(AD15,$AD$12:$AD$15)</f>
        <v>2</v>
      </c>
      <c r="Y15" s="40" t="s">
        <v>50</v>
      </c>
      <c r="Z15" s="39">
        <f>SUM(T15:W15)</f>
        <v>4</v>
      </c>
      <c r="AA15" s="39">
        <f>SUM(T19:W19)</f>
        <v>3</v>
      </c>
      <c r="AB15" s="39">
        <f>SUM(W16:W19)</f>
        <v>1</v>
      </c>
      <c r="AC15" s="39">
        <f>AA15-AB15</f>
        <v>2</v>
      </c>
      <c r="AD15" s="41">
        <f>IF(Q$18="",AE15*10000000000000000+Z15*100000000000000+AC15*1000000000000+AA15*10000000000+AK15*100000000+AJ15*1000000+AP15*10000+AU15*100+AV15,AE15*10000000000000000+Z15*100000000000000+AK15*1000000000000+AJ15*10000000000+AP15*100000000+AU15*1000000+AC15*10000+AA15*100+AV15)</f>
        <v>402030000010201</v>
      </c>
      <c r="AE15" s="5"/>
      <c r="AF15" s="42">
        <f>IF($Z15=$Z12,$T15-$W12,0)</f>
        <v>2</v>
      </c>
      <c r="AG15" s="42">
        <f>IF($Z15=$Z13,$U15-$W13,0)</f>
        <v>-2</v>
      </c>
      <c r="AH15" s="42">
        <f>IF($Z15=$Z14,$V15-$W14,0)</f>
        <v>0</v>
      </c>
      <c r="AI15" s="42"/>
      <c r="AJ15" s="42">
        <f>SUM(AF15:AI15)</f>
        <v>0</v>
      </c>
      <c r="AK15" s="5"/>
      <c r="AL15" s="42">
        <f>IF($Z15=$Z12,$T19-$W16,0)</f>
        <v>2</v>
      </c>
      <c r="AM15" s="42">
        <f>IF($Z15=$Z13,$U19-$W17,0)</f>
        <v>-1</v>
      </c>
      <c r="AN15" s="42">
        <f>IF($Z15=$Z14,$V19-$W18,0)</f>
        <v>0</v>
      </c>
      <c r="AO15" s="42"/>
      <c r="AP15" s="42">
        <f>SUM(AL15:AO15)</f>
        <v>1</v>
      </c>
      <c r="AQ15" s="42">
        <f>IF($Z15=$Z12,$T19,0)</f>
        <v>2</v>
      </c>
      <c r="AR15" s="42">
        <f>IF($Z15=$Z13,$U19,0)</f>
        <v>0</v>
      </c>
      <c r="AS15" s="42">
        <f>IF($Z15=$Z14,$V19,0)</f>
        <v>0</v>
      </c>
      <c r="AT15" s="42"/>
      <c r="AU15" s="42">
        <f>SUM(AQ15:AT15)</f>
        <v>2</v>
      </c>
      <c r="AV15" s="5">
        <v>1</v>
      </c>
      <c r="AW15" s="49">
        <f>SUM(W12:W15)</f>
        <v>2</v>
      </c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</row>
    <row r="16" spans="2:130" ht="12.75">
      <c r="B16" s="6">
        <v>30123.71875</v>
      </c>
      <c r="C16" s="4" t="s">
        <v>55</v>
      </c>
      <c r="D16" s="30" t="str">
        <f>Y12</f>
        <v>Algerien</v>
      </c>
      <c r="E16" s="26" t="s">
        <v>12</v>
      </c>
      <c r="F16" s="30" t="str">
        <f>Y15</f>
        <v>Österreich</v>
      </c>
      <c r="H16" s="51">
        <v>0</v>
      </c>
      <c r="I16" s="43" t="s">
        <v>13</v>
      </c>
      <c r="J16" s="50">
        <v>2</v>
      </c>
      <c r="K16" s="7" t="s">
        <v>14</v>
      </c>
      <c r="L16" s="1"/>
      <c r="N16" s="1"/>
      <c r="P16" s="1"/>
      <c r="Q16" s="1"/>
      <c r="T16" s="37"/>
      <c r="U16" s="38">
        <f>IF(K13=$B$116,H13,0)</f>
        <v>2</v>
      </c>
      <c r="V16" s="38">
        <f>IF(K17=$B$116,H17,0)</f>
        <v>3</v>
      </c>
      <c r="W16" s="38">
        <f>IF(K15=$B$116,H16,0)</f>
        <v>0</v>
      </c>
      <c r="X16" s="39"/>
      <c r="Y16" s="39"/>
      <c r="Z16" s="39"/>
      <c r="AA16" s="39"/>
      <c r="AB16" s="39"/>
      <c r="AC16" s="39"/>
      <c r="AD16" s="44"/>
      <c r="AE16" s="7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V16" s="42"/>
      <c r="AW16" s="49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</row>
    <row r="17" spans="2:130" ht="12.75">
      <c r="B17" s="6">
        <v>30126.71875</v>
      </c>
      <c r="C17" s="4" t="s">
        <v>54</v>
      </c>
      <c r="D17" s="30" t="str">
        <f>Y12</f>
        <v>Algerien</v>
      </c>
      <c r="E17" s="26" t="s">
        <v>12</v>
      </c>
      <c r="F17" s="30" t="str">
        <f>Y14</f>
        <v>Chile</v>
      </c>
      <c r="G17" s="28"/>
      <c r="H17" s="51">
        <v>3</v>
      </c>
      <c r="I17" s="43" t="s">
        <v>13</v>
      </c>
      <c r="J17" s="50">
        <v>2</v>
      </c>
      <c r="K17" s="7" t="s">
        <v>14</v>
      </c>
      <c r="M17" s="68" t="str">
        <f>IF(N12&gt;0,M12,"")</f>
        <v>Deutschland</v>
      </c>
      <c r="N17" s="2">
        <v>12</v>
      </c>
      <c r="Q17" s="52"/>
      <c r="T17" s="38">
        <f>IF(K13=$B$116,J13,0)</f>
        <v>1</v>
      </c>
      <c r="U17" s="37"/>
      <c r="V17" s="38">
        <f>IF(K16=$B$116,J15,0)</f>
        <v>4</v>
      </c>
      <c r="W17" s="38">
        <f>IF(K18=$B$116,J18,0)</f>
        <v>1</v>
      </c>
      <c r="AD17" s="34" t="s">
        <v>33</v>
      </c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V17" s="31"/>
      <c r="AW17" s="49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</row>
    <row r="18" spans="2:130" ht="12.75">
      <c r="B18" s="6">
        <v>30127.71875</v>
      </c>
      <c r="C18" s="4" t="s">
        <v>55</v>
      </c>
      <c r="D18" s="30" t="str">
        <f>Y15</f>
        <v>Österreich</v>
      </c>
      <c r="E18" s="26" t="s">
        <v>12</v>
      </c>
      <c r="F18" s="30" t="str">
        <f>Y13</f>
        <v>Deutschland</v>
      </c>
      <c r="H18" s="50">
        <v>0</v>
      </c>
      <c r="I18" s="43" t="s">
        <v>13</v>
      </c>
      <c r="J18" s="51">
        <v>1</v>
      </c>
      <c r="K18" s="7" t="s">
        <v>14</v>
      </c>
      <c r="M18" s="72" t="str">
        <f>IF(N13&gt;0,M13,"")</f>
        <v>Österreich</v>
      </c>
      <c r="N18" s="2">
        <v>22</v>
      </c>
      <c r="P18" s="53"/>
      <c r="Q18" s="54"/>
      <c r="T18" s="38">
        <f>IF(K17=$B$116,J17,0)</f>
        <v>2</v>
      </c>
      <c r="U18" s="38">
        <f>IF(K16=$B$116,H15,0)</f>
        <v>1</v>
      </c>
      <c r="V18" s="37"/>
      <c r="W18" s="38">
        <f>IF(K14=$B$116,H14,0)</f>
        <v>0</v>
      </c>
      <c r="AD18" s="34" t="s">
        <v>34</v>
      </c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V18" s="31"/>
      <c r="AW18" s="49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</row>
    <row r="19" spans="14:130" ht="12.75">
      <c r="N19" s="1"/>
      <c r="T19" s="38">
        <f>IF(K15=$B$116,J16,0)</f>
        <v>2</v>
      </c>
      <c r="U19" s="38">
        <f>IF(K18=$B$116,H18,0)</f>
        <v>0</v>
      </c>
      <c r="V19" s="38">
        <f>IF(K14=$B$116,J14,0)</f>
        <v>1</v>
      </c>
      <c r="W19" s="37"/>
      <c r="AD19" s="34" t="s">
        <v>35</v>
      </c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V19" s="31"/>
      <c r="AW19" s="49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</row>
    <row r="20" spans="4:130" ht="6" customHeight="1">
      <c r="D20" s="34"/>
      <c r="E20" s="35"/>
      <c r="F20" s="29"/>
      <c r="G20" s="29"/>
      <c r="H20" s="34"/>
      <c r="I20" s="34"/>
      <c r="J20" s="34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V20" s="31"/>
      <c r="AW20" s="49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</row>
    <row r="21" spans="2:49" s="17" customFormat="1" ht="12.75">
      <c r="B21" s="24" t="s">
        <v>0</v>
      </c>
      <c r="C21" s="25" t="s">
        <v>41</v>
      </c>
      <c r="D21" s="28" t="s">
        <v>2</v>
      </c>
      <c r="E21" s="45"/>
      <c r="F21" s="28"/>
      <c r="G21" s="28"/>
      <c r="H21" s="15"/>
      <c r="I21" s="14"/>
      <c r="J21" s="15"/>
      <c r="K21" s="16"/>
      <c r="L21" s="10"/>
      <c r="M21" s="33" t="s">
        <v>3</v>
      </c>
      <c r="N21" s="10" t="s">
        <v>4</v>
      </c>
      <c r="O21" s="10" t="s">
        <v>5</v>
      </c>
      <c r="P21" s="10" t="s">
        <v>6</v>
      </c>
      <c r="Q21" s="10" t="s">
        <v>7</v>
      </c>
      <c r="R21" s="10" t="s">
        <v>8</v>
      </c>
      <c r="T21" s="34"/>
      <c r="U21" s="34"/>
      <c r="V21" s="34"/>
      <c r="W21" s="34"/>
      <c r="X21" s="28" t="s">
        <v>9</v>
      </c>
      <c r="Y21" s="30" t="s">
        <v>10</v>
      </c>
      <c r="Z21" s="28" t="s">
        <v>23</v>
      </c>
      <c r="AA21" s="28" t="s">
        <v>6</v>
      </c>
      <c r="AB21" s="28" t="s">
        <v>7</v>
      </c>
      <c r="AC21" s="28" t="s">
        <v>8</v>
      </c>
      <c r="AD21" s="28"/>
      <c r="AE21" s="16" t="s">
        <v>24</v>
      </c>
      <c r="AF21" s="18" t="s">
        <v>25</v>
      </c>
      <c r="AG21" s="18"/>
      <c r="AH21" s="18"/>
      <c r="AI21" s="18"/>
      <c r="AJ21" s="18" t="s">
        <v>26</v>
      </c>
      <c r="AK21" s="11" t="s">
        <v>19</v>
      </c>
      <c r="AL21" s="18" t="s">
        <v>27</v>
      </c>
      <c r="AM21" s="18"/>
      <c r="AN21" s="18"/>
      <c r="AO21" s="18"/>
      <c r="AP21" s="18" t="s">
        <v>28</v>
      </c>
      <c r="AQ21" s="18" t="s">
        <v>29</v>
      </c>
      <c r="AR21" s="18"/>
      <c r="AS21" s="18"/>
      <c r="AT21" s="18"/>
      <c r="AU21" s="19" t="s">
        <v>30</v>
      </c>
      <c r="AV21" s="11" t="s">
        <v>31</v>
      </c>
      <c r="AW21" s="48" t="s">
        <v>5</v>
      </c>
    </row>
    <row r="22" spans="2:49" ht="12.75">
      <c r="B22" s="3" t="s">
        <v>32</v>
      </c>
      <c r="C22" s="3" t="s">
        <v>11</v>
      </c>
      <c r="D22" s="34"/>
      <c r="E22" s="34"/>
      <c r="F22" s="34"/>
      <c r="G22" s="34"/>
      <c r="L22" s="1"/>
      <c r="M22" s="36" t="str">
        <f>VLOOKUP(1,$X$22:$AC$25,2,FALSE)</f>
        <v>Belgien</v>
      </c>
      <c r="N22" s="2">
        <f>VLOOKUP(1,$X$22:$AC$25,3,FALSE)</f>
        <v>5</v>
      </c>
      <c r="O22" s="2">
        <f>VLOOKUP(1,$X$22:$AW$25,26,FALSE)</f>
        <v>1</v>
      </c>
      <c r="P22" s="2">
        <f>VLOOKUP(1,$X$22:$AC$25,4,FALSE)</f>
        <v>3</v>
      </c>
      <c r="Q22" s="2">
        <f>VLOOKUP(1,$X$22:$AC$25,5,FALSE)</f>
        <v>1</v>
      </c>
      <c r="R22" s="2">
        <f>VLOOKUP(1,$X$22:$AC$25,6,FALSE)</f>
        <v>2</v>
      </c>
      <c r="T22" s="37"/>
      <c r="U22" s="38">
        <f>IF(H23="",0,IF(K23=$B$116,IF(H23&gt;J23,2,IF(H23=J23,1,0)),0))</f>
        <v>0</v>
      </c>
      <c r="V22" s="38">
        <f>IF(H25="",0,IF(K25=$B$116,IF(H25&gt;J25,2,IF(H25=J25,1,0)),0))</f>
        <v>2</v>
      </c>
      <c r="W22" s="38">
        <f>IF(H28="",0,IF(K27=$B$116,IF(J28&lt;H28,2,IF(J28=H28,1,0)),0))</f>
        <v>2</v>
      </c>
      <c r="X22" s="39">
        <f>RANK(AD22,$AD$22:$AD$25)</f>
        <v>2</v>
      </c>
      <c r="Y22" s="40" t="s">
        <v>46</v>
      </c>
      <c r="Z22" s="39">
        <f>SUM(T22:W22)</f>
        <v>4</v>
      </c>
      <c r="AA22" s="39">
        <f>SUM(T26:W26)</f>
        <v>6</v>
      </c>
      <c r="AB22" s="39">
        <f>SUM(T26:T29)</f>
        <v>2</v>
      </c>
      <c r="AC22" s="39">
        <f>AA22-AB22</f>
        <v>4</v>
      </c>
      <c r="AD22" s="41">
        <f>IF(Q$28="",AE22*10000000000000000+Z22*100000000000000+AC22*1000000000000+AA22*10000000000+AK22*100000000+AJ22*1000000+AP22*10000+AU22*100+AV22,AE22*10000000000000000+Z22*100000000000000+AK22*1000000000000+AJ22*10000000000+AP22*100000000+AU22*1000000+AC22*10000+AA22*100+AV22)</f>
        <v>404060000000004</v>
      </c>
      <c r="AE22" s="5"/>
      <c r="AF22" s="42"/>
      <c r="AG22" s="42">
        <f>IF($Z22=$Z23,$U22-$T23,0)</f>
        <v>0</v>
      </c>
      <c r="AH22" s="42">
        <f>IF($Z22=$Z24,$V22-$T24,0)</f>
        <v>0</v>
      </c>
      <c r="AI22" s="42">
        <f>IF($Z22=$Z25,$W22-$T25,0)</f>
        <v>0</v>
      </c>
      <c r="AJ22" s="42">
        <f>SUM(AF22:AI22)</f>
        <v>0</v>
      </c>
      <c r="AK22" s="5"/>
      <c r="AL22" s="42"/>
      <c r="AM22" s="42">
        <f>IF($Z22=$Z23,$U26-$T27,0)</f>
        <v>0</v>
      </c>
      <c r="AN22" s="42">
        <f>IF($Z22=$Z24,$V26-$T28,0)</f>
        <v>0</v>
      </c>
      <c r="AO22" s="42">
        <f>IF($Z22=$Z25,$W26-$T29,0)</f>
        <v>0</v>
      </c>
      <c r="AP22" s="42">
        <f>SUM(AL22:AO22)</f>
        <v>0</v>
      </c>
      <c r="AQ22" s="42"/>
      <c r="AR22" s="42">
        <f>IF($Z22=$Z23,$U26,0)</f>
        <v>0</v>
      </c>
      <c r="AS22" s="42">
        <f>IF($Z22=$Z24,$V26,0)</f>
        <v>0</v>
      </c>
      <c r="AT22" s="42">
        <f>IF($Z22=$Z25,$W26,0)</f>
        <v>0</v>
      </c>
      <c r="AU22" s="42">
        <f>SUM(AQ22:AT22)</f>
        <v>0</v>
      </c>
      <c r="AV22" s="5">
        <v>4</v>
      </c>
      <c r="AW22" s="49">
        <f>SUM(T22:T25)</f>
        <v>2</v>
      </c>
    </row>
    <row r="23" spans="2:49" ht="12.75">
      <c r="B23" s="6">
        <v>30115.875</v>
      </c>
      <c r="C23" s="4" t="s">
        <v>81</v>
      </c>
      <c r="D23" s="30" t="str">
        <f>Y22</f>
        <v>Argentinien</v>
      </c>
      <c r="E23" s="26" t="s">
        <v>12</v>
      </c>
      <c r="F23" s="30" t="str">
        <f>Y23</f>
        <v>Belgien</v>
      </c>
      <c r="G23" s="28"/>
      <c r="H23" s="50">
        <v>0</v>
      </c>
      <c r="I23" s="43" t="s">
        <v>13</v>
      </c>
      <c r="J23" s="50">
        <v>1</v>
      </c>
      <c r="K23" s="7" t="s">
        <v>14</v>
      </c>
      <c r="L23" s="1"/>
      <c r="M23" s="36" t="str">
        <f>VLOOKUP(2,$X$22:$AC$25,2,FALSE)</f>
        <v>Argentinien</v>
      </c>
      <c r="N23" s="2">
        <f>VLOOKUP(2,$X$22:$AC$25,3,FALSE)</f>
        <v>4</v>
      </c>
      <c r="O23" s="2">
        <f>VLOOKUP(2,$X$22:$AW$25,26,FALSE)</f>
        <v>2</v>
      </c>
      <c r="P23" s="2">
        <f>VLOOKUP(2,$X$22:$AC$25,4,FALSE)</f>
        <v>6</v>
      </c>
      <c r="Q23" s="2">
        <f>VLOOKUP(2,$X$22:$AC$25,5,FALSE)</f>
        <v>2</v>
      </c>
      <c r="R23" s="2">
        <f>VLOOKUP(2,$X$22:$AC$25,6,FALSE)</f>
        <v>4</v>
      </c>
      <c r="T23" s="38">
        <f>IF(J23="",0,IF(K23=$B$116,IF(H23&lt;J23,2,IF(H23=J23,1,0)),0))</f>
        <v>2</v>
      </c>
      <c r="U23" s="37"/>
      <c r="V23" s="38">
        <f>IF(H27="",0,IF(K28=$B$116,IF(H27&gt;J27,2,IF(H27=J27,1,0)),0))</f>
        <v>1</v>
      </c>
      <c r="W23" s="38">
        <f>IF(H26="",0,IF(K26=$B$116,IF(H26&gt;J26,2,IF(H26=J26,1,0)),0))</f>
        <v>2</v>
      </c>
      <c r="X23" s="39">
        <f>RANK(AD23,$AD$22:$AD$25)</f>
        <v>1</v>
      </c>
      <c r="Y23" s="40" t="s">
        <v>69</v>
      </c>
      <c r="Z23" s="39">
        <f>SUM(T23:W23)</f>
        <v>5</v>
      </c>
      <c r="AA23" s="39">
        <f>SUM(T27:W27)</f>
        <v>3</v>
      </c>
      <c r="AB23" s="39">
        <f>SUM(U26:U29)</f>
        <v>1</v>
      </c>
      <c r="AC23" s="39">
        <f>AA23-AB23</f>
        <v>2</v>
      </c>
      <c r="AD23" s="41">
        <f>IF(Q$28="",AE23*10000000000000000+Z23*100000000000000+AC23*1000000000000+AA23*10000000000+AK23*100000000+AJ23*1000000+AP23*10000+AU23*100+AV23,AE23*10000000000000000+Z23*100000000000000+AK23*1000000000000+AJ23*10000000000+AP23*100000000+AU23*1000000+AC23*10000+AA23*100+AV23)</f>
        <v>502030000000003</v>
      </c>
      <c r="AE23" s="5"/>
      <c r="AF23" s="42">
        <f>IF($Z23=$Z22,$T23-$U22,0)</f>
        <v>0</v>
      </c>
      <c r="AG23" s="42"/>
      <c r="AH23" s="42">
        <f>IF($Z23=$Z24,$V23-$U24,0)</f>
        <v>0</v>
      </c>
      <c r="AI23" s="42">
        <f>IF($Z23=$Z25,$W23-$U25,0)</f>
        <v>0</v>
      </c>
      <c r="AJ23" s="42">
        <f>SUM(AF23:AI23)</f>
        <v>0</v>
      </c>
      <c r="AK23" s="5"/>
      <c r="AL23" s="42">
        <f>IF($Z23=$Z22,$T27-$U26,0)</f>
        <v>0</v>
      </c>
      <c r="AM23" s="42"/>
      <c r="AN23" s="42">
        <f>IF($Z23=$Z24,$V27-$U28,0)</f>
        <v>0</v>
      </c>
      <c r="AO23" s="42">
        <f>IF($Z23=$Z25,$W27-$U29,0)</f>
        <v>0</v>
      </c>
      <c r="AP23" s="42">
        <f>SUM(AL23:AO23)</f>
        <v>0</v>
      </c>
      <c r="AQ23" s="42">
        <f>IF($Z23=$Z22,$T27,0)</f>
        <v>0</v>
      </c>
      <c r="AR23" s="42"/>
      <c r="AS23" s="42">
        <f>IF($Z23=$Z24,$V27,0)</f>
        <v>0</v>
      </c>
      <c r="AT23" s="42">
        <f>IF($Z23=$Z25,$W27,0)</f>
        <v>0</v>
      </c>
      <c r="AU23" s="42">
        <f>SUM(AQ23:AT23)</f>
        <v>0</v>
      </c>
      <c r="AV23" s="5">
        <v>3</v>
      </c>
      <c r="AW23" s="49">
        <f>SUM(U22:U25)</f>
        <v>1</v>
      </c>
    </row>
    <row r="24" spans="2:49" ht="12.75">
      <c r="B24" s="6">
        <v>30117.875</v>
      </c>
      <c r="C24" s="4" t="s">
        <v>82</v>
      </c>
      <c r="D24" s="30" t="str">
        <f>Y24</f>
        <v>Ungarn</v>
      </c>
      <c r="E24" s="26" t="s">
        <v>12</v>
      </c>
      <c r="F24" s="30" t="str">
        <f>Y25</f>
        <v>El Salvador</v>
      </c>
      <c r="G24" s="28"/>
      <c r="H24" s="51">
        <v>10</v>
      </c>
      <c r="I24" s="43" t="s">
        <v>13</v>
      </c>
      <c r="J24" s="50">
        <v>1</v>
      </c>
      <c r="K24" s="7" t="s">
        <v>14</v>
      </c>
      <c r="L24" s="1"/>
      <c r="M24" s="36" t="str">
        <f>VLOOKUP(3,$X$22:$AC$25,2,FALSE)</f>
        <v>Ungarn</v>
      </c>
      <c r="N24" s="2">
        <f>VLOOKUP(3,$X$22:$AC$25,3,FALSE)</f>
        <v>3</v>
      </c>
      <c r="O24" s="2">
        <f>VLOOKUP(3,$X$22:$AW$25,26,FALSE)</f>
        <v>3</v>
      </c>
      <c r="P24" s="2">
        <f>VLOOKUP(3,$X$22:$AC$25,4,FALSE)</f>
        <v>12</v>
      </c>
      <c r="Q24" s="2">
        <f>VLOOKUP(3,$X$22:$AC$25,5,FALSE)</f>
        <v>6</v>
      </c>
      <c r="R24" s="2">
        <f>VLOOKUP(3,$X$22:$AC$25,6,FALSE)</f>
        <v>6</v>
      </c>
      <c r="T24" s="38">
        <f>IF(J25="",0,IF(K25=$B$116,IF(H25&lt;J25,2,IF(H25=J25,1,0)),0))</f>
        <v>0</v>
      </c>
      <c r="U24" s="38">
        <f>IF(J27="",0,IF(K28=$B$116,IF(H27&lt;J27,2,IF(H27=J27,1,0)),0))</f>
        <v>1</v>
      </c>
      <c r="V24" s="37"/>
      <c r="W24" s="38">
        <f>IF(H24="",0,IF(K24=$B$116,IF(H24&gt;J24,2,IF(H24=J24,1,0)),0))</f>
        <v>2</v>
      </c>
      <c r="X24" s="39">
        <f>RANK(AD24,$AD$22:$AD$25)</f>
        <v>3</v>
      </c>
      <c r="Y24" s="40" t="s">
        <v>48</v>
      </c>
      <c r="Z24" s="39">
        <f>SUM(T24:W24)</f>
        <v>3</v>
      </c>
      <c r="AA24" s="39">
        <f>SUM(T28:W28)</f>
        <v>12</v>
      </c>
      <c r="AB24" s="39">
        <f>SUM(V26:V29)</f>
        <v>6</v>
      </c>
      <c r="AC24" s="39">
        <f>AA24-AB24</f>
        <v>6</v>
      </c>
      <c r="AD24" s="41">
        <f>IF(Q$28="",AE24*10000000000000000+Z24*100000000000000+AC24*1000000000000+AA24*10000000000+AK24*100000000+AJ24*1000000+AP24*10000+AU24*100+AV24,AE24*10000000000000000+Z24*100000000000000+AK24*1000000000000+AJ24*10000000000+AP24*100000000+AU24*1000000+AC24*10000+AA24*100+AV24)</f>
        <v>306120000000002</v>
      </c>
      <c r="AE24" s="5"/>
      <c r="AF24" s="42">
        <f>IF($Z24=$Z22,$T24-$V22,0)</f>
        <v>0</v>
      </c>
      <c r="AG24" s="42">
        <f>IF($Z24=$Z23,$U24-$V23,0)</f>
        <v>0</v>
      </c>
      <c r="AH24" s="42"/>
      <c r="AI24" s="42">
        <f>IF($Z24=$Z25,$W24-$V25,0)</f>
        <v>0</v>
      </c>
      <c r="AJ24" s="42">
        <f>SUM(AF24:AI24)</f>
        <v>0</v>
      </c>
      <c r="AK24" s="5"/>
      <c r="AL24" s="42">
        <f>IF($Z24=$Z22,$T28-$V26,0)</f>
        <v>0</v>
      </c>
      <c r="AM24" s="42">
        <f>IF($Z24=$Z23,$U28-$V27,0)</f>
        <v>0</v>
      </c>
      <c r="AN24" s="42"/>
      <c r="AO24" s="42">
        <f>IF($Z24=$Z25,$W28-$V29,0)</f>
        <v>0</v>
      </c>
      <c r="AP24" s="42">
        <f>SUM(AL24:AO24)</f>
        <v>0</v>
      </c>
      <c r="AQ24" s="42">
        <f>IF($Z24=$Z22,$T28,0)</f>
        <v>0</v>
      </c>
      <c r="AR24" s="42">
        <f>IF($Z24=$Z23,$U28,0)</f>
        <v>0</v>
      </c>
      <c r="AS24" s="42"/>
      <c r="AT24" s="42">
        <f>IF($Z24=$Z25,$W28,0)</f>
        <v>0</v>
      </c>
      <c r="AU24" s="42">
        <f>SUM(AQ24:AT24)</f>
        <v>0</v>
      </c>
      <c r="AV24" s="5">
        <v>2</v>
      </c>
      <c r="AW24" s="49">
        <f>SUM(V22:V25)</f>
        <v>3</v>
      </c>
    </row>
    <row r="25" spans="2:49" ht="12.75">
      <c r="B25" s="6">
        <v>30120.875</v>
      </c>
      <c r="C25" s="4" t="s">
        <v>83</v>
      </c>
      <c r="D25" s="30" t="str">
        <f>Y22</f>
        <v>Argentinien</v>
      </c>
      <c r="E25" s="26" t="s">
        <v>12</v>
      </c>
      <c r="F25" s="30" t="str">
        <f>Y24</f>
        <v>Ungarn</v>
      </c>
      <c r="H25" s="51">
        <v>4</v>
      </c>
      <c r="I25" s="43" t="s">
        <v>13</v>
      </c>
      <c r="J25" s="50">
        <v>1</v>
      </c>
      <c r="K25" s="7" t="s">
        <v>14</v>
      </c>
      <c r="L25" s="1"/>
      <c r="M25" s="36" t="str">
        <f>VLOOKUP(4,$X$22:$AC$25,2,FALSE)</f>
        <v>El Salvador</v>
      </c>
      <c r="N25" s="2">
        <f>VLOOKUP(4,$X$22:$AC$25,3,FALSE)</f>
        <v>0</v>
      </c>
      <c r="O25" s="2">
        <f>VLOOKUP(4,$X$22:$AW$25,26,FALSE)</f>
        <v>6</v>
      </c>
      <c r="P25" s="2">
        <f>VLOOKUP(4,$X$22:$AC$25,4,FALSE)</f>
        <v>1</v>
      </c>
      <c r="Q25" s="2">
        <f>VLOOKUP(4,$X$22:$AC$25,5,FALSE)</f>
        <v>13</v>
      </c>
      <c r="R25" s="2">
        <f>VLOOKUP(4,$X$22:$AC$25,6,FALSE)</f>
        <v>-12</v>
      </c>
      <c r="T25" s="38">
        <f>IF(J28="",0,IF(K27=$B$116,IF(J28&gt;H28,2,IF(J28=H28,1,0)),0))</f>
        <v>0</v>
      </c>
      <c r="U25" s="38">
        <f>IF(J26="",0,IF(K26=$B$116,IF(H26&lt;J26,2,IF(H26=J26,1,0)),0))</f>
        <v>0</v>
      </c>
      <c r="V25" s="38">
        <f>IF(J24="",0,IF(K24=$B$116,IF(H24&lt;J24,2,IF(H24=J24,1,0)),0))</f>
        <v>0</v>
      </c>
      <c r="W25" s="37"/>
      <c r="X25" s="39">
        <f>RANK(AD25,$AD$22:$AD$25)</f>
        <v>4</v>
      </c>
      <c r="Y25" s="40" t="s">
        <v>70</v>
      </c>
      <c r="Z25" s="39">
        <f>SUM(T25:W25)</f>
        <v>0</v>
      </c>
      <c r="AA25" s="39">
        <f>SUM(T29:W29)</f>
        <v>1</v>
      </c>
      <c r="AB25" s="39">
        <f>SUM(W26:W29)</f>
        <v>13</v>
      </c>
      <c r="AC25" s="39">
        <f>AA25-AB25</f>
        <v>-12</v>
      </c>
      <c r="AD25" s="41">
        <f>IF(Q$28="",AE25*10000000000000000+Z25*100000000000000+AC25*1000000000000+AA25*10000000000+AK25*100000000+AJ25*1000000+AP25*10000+AU25*100+AV25,AE25*10000000000000000+Z25*100000000000000+AK25*1000000000000+AJ25*10000000000+AP25*100000000+AU25*1000000+AC25*10000+AA25*100+AV25)</f>
        <v>-11989999999999</v>
      </c>
      <c r="AE25" s="5"/>
      <c r="AF25" s="42">
        <f>IF($Z25=$Z22,$T25-$W22,0)</f>
        <v>0</v>
      </c>
      <c r="AG25" s="42">
        <f>IF($Z25=$Z23,$U25-$W23,0)</f>
        <v>0</v>
      </c>
      <c r="AH25" s="42">
        <f>IF($Z25=$Z24,$V25-$W24,0)</f>
        <v>0</v>
      </c>
      <c r="AI25" s="42"/>
      <c r="AJ25" s="42">
        <f>SUM(AF25:AI25)</f>
        <v>0</v>
      </c>
      <c r="AK25" s="5"/>
      <c r="AL25" s="42">
        <f>IF($Z25=$Z22,$T29-$W26,0)</f>
        <v>0</v>
      </c>
      <c r="AM25" s="42">
        <f>IF($Z25=$Z23,$U29-$W27,0)</f>
        <v>0</v>
      </c>
      <c r="AN25" s="42">
        <f>IF($Z25=$Z24,$V29-$W28,0)</f>
        <v>0</v>
      </c>
      <c r="AO25" s="42"/>
      <c r="AP25" s="42">
        <f>SUM(AL25:AO25)</f>
        <v>0</v>
      </c>
      <c r="AQ25" s="42">
        <f>IF($Z25=$Z22,$T29,0)</f>
        <v>0</v>
      </c>
      <c r="AR25" s="42">
        <f>IF($Z25=$Z23,$U29,0)</f>
        <v>0</v>
      </c>
      <c r="AS25" s="42">
        <f>IF($Z25=$Z24,$V29,0)</f>
        <v>0</v>
      </c>
      <c r="AT25" s="42"/>
      <c r="AU25" s="42">
        <f>SUM(AQ25:AT25)</f>
        <v>0</v>
      </c>
      <c r="AV25" s="5">
        <v>1</v>
      </c>
      <c r="AW25" s="49">
        <f>SUM(W22:W25)</f>
        <v>6</v>
      </c>
    </row>
    <row r="26" spans="2:49" ht="12.75">
      <c r="B26" s="6">
        <v>30121.875</v>
      </c>
      <c r="C26" s="4" t="s">
        <v>82</v>
      </c>
      <c r="D26" s="30" t="str">
        <f>Y23</f>
        <v>Belgien</v>
      </c>
      <c r="E26" s="26" t="s">
        <v>12</v>
      </c>
      <c r="F26" s="30" t="str">
        <f>Y25</f>
        <v>El Salvador</v>
      </c>
      <c r="H26" s="51">
        <v>1</v>
      </c>
      <c r="I26" s="43" t="s">
        <v>13</v>
      </c>
      <c r="J26" s="50">
        <v>0</v>
      </c>
      <c r="K26" s="7" t="s">
        <v>14</v>
      </c>
      <c r="L26" s="1"/>
      <c r="N26" s="1"/>
      <c r="P26" s="1"/>
      <c r="Q26" s="1"/>
      <c r="T26" s="37"/>
      <c r="U26" s="38">
        <f>IF(K23=$B$116,H23,0)</f>
        <v>0</v>
      </c>
      <c r="V26" s="38">
        <f>IF(K25=$B$116,H25,0)</f>
        <v>4</v>
      </c>
      <c r="W26" s="38">
        <f>IF(K27=$B$116,H28,0)</f>
        <v>2</v>
      </c>
      <c r="X26" s="39"/>
      <c r="Y26" s="39"/>
      <c r="Z26" s="39"/>
      <c r="AA26" s="39"/>
      <c r="AB26" s="39"/>
      <c r="AC26" s="39"/>
      <c r="AD26" s="44"/>
      <c r="AE26" s="7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V26" s="42"/>
      <c r="AW26" s="49"/>
    </row>
    <row r="27" spans="2:49" ht="12.75">
      <c r="B27" s="6">
        <v>30124.875</v>
      </c>
      <c r="C27" s="4" t="s">
        <v>82</v>
      </c>
      <c r="D27" s="30" t="str">
        <f>Y23</f>
        <v>Belgien</v>
      </c>
      <c r="E27" s="26" t="s">
        <v>12</v>
      </c>
      <c r="F27" s="30" t="str">
        <f>Y24</f>
        <v>Ungarn</v>
      </c>
      <c r="G27" s="34"/>
      <c r="H27" s="51">
        <v>1</v>
      </c>
      <c r="I27" s="43" t="s">
        <v>13</v>
      </c>
      <c r="J27" s="51">
        <v>1</v>
      </c>
      <c r="K27" s="7" t="s">
        <v>14</v>
      </c>
      <c r="M27" s="69" t="str">
        <f>IF(N22&gt;0,M22,"")</f>
        <v>Belgien</v>
      </c>
      <c r="N27" s="2">
        <v>13</v>
      </c>
      <c r="Q27" s="52"/>
      <c r="T27" s="38">
        <f>IF(K23=$B$116,J23,0)</f>
        <v>1</v>
      </c>
      <c r="U27" s="37"/>
      <c r="V27" s="38">
        <f>IF(K28=$B$116,H27,0)</f>
        <v>1</v>
      </c>
      <c r="W27" s="38">
        <f>IF(K26=$B$116,H26,0)</f>
        <v>1</v>
      </c>
      <c r="AD27" s="34" t="s">
        <v>33</v>
      </c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V27" s="31"/>
      <c r="AW27" s="49"/>
    </row>
    <row r="28" spans="2:49" ht="12.75">
      <c r="B28" s="6">
        <v>30125.875</v>
      </c>
      <c r="C28" s="4" t="s">
        <v>83</v>
      </c>
      <c r="D28" s="30" t="str">
        <f>Y22</f>
        <v>Argentinien</v>
      </c>
      <c r="E28" s="26" t="s">
        <v>12</v>
      </c>
      <c r="F28" s="30" t="str">
        <f>Y25</f>
        <v>El Salvador</v>
      </c>
      <c r="G28" s="28"/>
      <c r="H28" s="51">
        <v>2</v>
      </c>
      <c r="I28" s="43" t="s">
        <v>13</v>
      </c>
      <c r="J28" s="50">
        <v>0</v>
      </c>
      <c r="K28" s="7" t="s">
        <v>14</v>
      </c>
      <c r="M28" s="73" t="str">
        <f>IF(N23&gt;0,M23,"")</f>
        <v>Argentinien</v>
      </c>
      <c r="N28" s="2">
        <v>23</v>
      </c>
      <c r="P28" s="53"/>
      <c r="Q28" s="54"/>
      <c r="T28" s="38">
        <f>IF(K25=$B$116,J25,0)</f>
        <v>1</v>
      </c>
      <c r="U28" s="38">
        <f>IF(K28=$B$116,J27,0)</f>
        <v>1</v>
      </c>
      <c r="V28" s="37"/>
      <c r="W28" s="38">
        <f>IF(K24=$B$116,H24,0)</f>
        <v>10</v>
      </c>
      <c r="AD28" s="34" t="s">
        <v>34</v>
      </c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V28" s="31"/>
      <c r="AW28" s="49"/>
    </row>
    <row r="29" spans="14:49" ht="12.75">
      <c r="N29" s="1"/>
      <c r="T29" s="38">
        <f>IF(K27=$B$116,J28,0)</f>
        <v>0</v>
      </c>
      <c r="U29" s="38">
        <f>IF(K26=$B$116,J26,0)</f>
        <v>0</v>
      </c>
      <c r="V29" s="38">
        <f>IF(K24=$B$116,J24,0)</f>
        <v>1</v>
      </c>
      <c r="W29" s="37"/>
      <c r="AD29" s="34" t="s">
        <v>35</v>
      </c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V29" s="31"/>
      <c r="AW29" s="49"/>
    </row>
    <row r="30" spans="4:49" ht="6" customHeight="1">
      <c r="D30" s="34"/>
      <c r="E30" s="35"/>
      <c r="F30" s="29"/>
      <c r="G30" s="29"/>
      <c r="H30" s="34"/>
      <c r="I30" s="34"/>
      <c r="J30" s="34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V30" s="31"/>
      <c r="AW30" s="49"/>
    </row>
    <row r="31" spans="2:49" s="17" customFormat="1" ht="12.75">
      <c r="B31" s="55" t="s">
        <v>0</v>
      </c>
      <c r="C31" s="91" t="s">
        <v>42</v>
      </c>
      <c r="D31" s="28" t="s">
        <v>2</v>
      </c>
      <c r="E31" s="45"/>
      <c r="F31" s="28"/>
      <c r="G31" s="28"/>
      <c r="H31" s="15"/>
      <c r="I31" s="14"/>
      <c r="J31" s="15"/>
      <c r="K31" s="16"/>
      <c r="L31" s="10"/>
      <c r="M31" s="33" t="s">
        <v>3</v>
      </c>
      <c r="N31" s="10" t="s">
        <v>4</v>
      </c>
      <c r="O31" s="10" t="s">
        <v>5</v>
      </c>
      <c r="P31" s="10" t="s">
        <v>6</v>
      </c>
      <c r="Q31" s="10" t="s">
        <v>7</v>
      </c>
      <c r="R31" s="10" t="s">
        <v>8</v>
      </c>
      <c r="T31" s="34"/>
      <c r="U31" s="34"/>
      <c r="V31" s="34"/>
      <c r="W31" s="34"/>
      <c r="X31" s="28" t="s">
        <v>9</v>
      </c>
      <c r="Y31" s="30" t="s">
        <v>10</v>
      </c>
      <c r="Z31" s="28" t="s">
        <v>23</v>
      </c>
      <c r="AA31" s="28" t="s">
        <v>6</v>
      </c>
      <c r="AB31" s="28" t="s">
        <v>7</v>
      </c>
      <c r="AC31" s="28" t="s">
        <v>8</v>
      </c>
      <c r="AD31" s="28"/>
      <c r="AE31" s="16" t="s">
        <v>24</v>
      </c>
      <c r="AF31" s="18" t="s">
        <v>25</v>
      </c>
      <c r="AG31" s="18"/>
      <c r="AH31" s="18"/>
      <c r="AI31" s="18"/>
      <c r="AJ31" s="18" t="s">
        <v>26</v>
      </c>
      <c r="AK31" s="11" t="s">
        <v>19</v>
      </c>
      <c r="AL31" s="18" t="s">
        <v>27</v>
      </c>
      <c r="AM31" s="18"/>
      <c r="AN31" s="18"/>
      <c r="AO31" s="18"/>
      <c r="AP31" s="18" t="s">
        <v>28</v>
      </c>
      <c r="AQ31" s="18" t="s">
        <v>29</v>
      </c>
      <c r="AR31" s="18"/>
      <c r="AS31" s="18"/>
      <c r="AT31" s="18"/>
      <c r="AU31" s="19" t="s">
        <v>30</v>
      </c>
      <c r="AV31" s="11" t="s">
        <v>31</v>
      </c>
      <c r="AW31" s="48" t="s">
        <v>5</v>
      </c>
    </row>
    <row r="32" spans="2:49" ht="12.75">
      <c r="B32" s="3" t="s">
        <v>32</v>
      </c>
      <c r="C32" s="3" t="s">
        <v>11</v>
      </c>
      <c r="D32" s="34"/>
      <c r="E32" s="34"/>
      <c r="F32" s="34"/>
      <c r="G32" s="34"/>
      <c r="L32" s="1"/>
      <c r="M32" s="36" t="str">
        <f>VLOOKUP(1,$X$32:$AC$35,2,FALSE)</f>
        <v>England</v>
      </c>
      <c r="N32" s="2">
        <f>VLOOKUP(1,$X$32:$AC$35,3,FALSE)</f>
        <v>6</v>
      </c>
      <c r="O32" s="2">
        <f>VLOOKUP(1,$X$32:$AW$35,26,FALSE)</f>
        <v>0</v>
      </c>
      <c r="P32" s="2">
        <f>VLOOKUP(1,$X$32:$AC$35,4,FALSE)</f>
        <v>6</v>
      </c>
      <c r="Q32" s="2">
        <f>VLOOKUP(1,$X$32:$AC$35,5,FALSE)</f>
        <v>1</v>
      </c>
      <c r="R32" s="2">
        <f>VLOOKUP(1,$X$32:$AC$35,6,FALSE)</f>
        <v>5</v>
      </c>
      <c r="T32" s="37"/>
      <c r="U32" s="38">
        <f>IF(H33="",0,IF(K33=$B$116,IF(H33&gt;J33,2,IF(H33=J33,1,0)),0))</f>
        <v>2</v>
      </c>
      <c r="V32" s="38">
        <f>IF(H35="",0,IF(K35=$B$116,IF(H35&gt;J35,2,IF(H35=J35,1,0)),0))</f>
        <v>2</v>
      </c>
      <c r="W32" s="38">
        <f>IF(H38="",0,IF(K37=$B$116,IF(J38&lt;H38,2,IF(J38=H38,1,0)),0))</f>
        <v>2</v>
      </c>
      <c r="X32" s="39">
        <f>RANK(AD32,$AD$32:$AD$35)</f>
        <v>1</v>
      </c>
      <c r="Y32" s="40" t="s">
        <v>71</v>
      </c>
      <c r="Z32" s="39">
        <f>SUM(T32:W32)</f>
        <v>6</v>
      </c>
      <c r="AA32" s="39">
        <f>SUM(T36:W36)</f>
        <v>6</v>
      </c>
      <c r="AB32" s="39">
        <f>SUM(T36:T39)</f>
        <v>1</v>
      </c>
      <c r="AC32" s="39">
        <f>AA32-AB32</f>
        <v>5</v>
      </c>
      <c r="AD32" s="41">
        <f>IF(Q$28="",AE32*10000000000000000+Z32*100000000000000+AC32*1000000000000+AA32*10000000000+AK32*100000000+AJ32*1000000+AP32*10000+AU32*100+AV32,AE32*10000000000000000+Z32*100000000000000+AK32*1000000000000+AJ32*10000000000+AP32*100000000+AU32*1000000+AC32*10000+AA32*100+AV32)</f>
        <v>605060000000004</v>
      </c>
      <c r="AE32" s="5"/>
      <c r="AF32" s="42"/>
      <c r="AG32" s="42">
        <f>IF($Z32=$Z33,$U32-$T33,0)</f>
        <v>0</v>
      </c>
      <c r="AH32" s="42">
        <f>IF($Z32=$Z34,$V32-$T34,0)</f>
        <v>0</v>
      </c>
      <c r="AI32" s="42">
        <f>IF($Z32=$Z35,$W32-$T35,0)</f>
        <v>0</v>
      </c>
      <c r="AJ32" s="42">
        <f>SUM(AF32:AI32)</f>
        <v>0</v>
      </c>
      <c r="AK32" s="5"/>
      <c r="AL32" s="42"/>
      <c r="AM32" s="42">
        <f>IF($Z32=$Z33,$U36-$T37,0)</f>
        <v>0</v>
      </c>
      <c r="AN32" s="42">
        <f>IF($Z32=$Z34,$V36-$T38,0)</f>
        <v>0</v>
      </c>
      <c r="AO32" s="42">
        <f>IF($Z32=$Z35,$W36-$T39,0)</f>
        <v>0</v>
      </c>
      <c r="AP32" s="42">
        <f>SUM(AL32:AO32)</f>
        <v>0</v>
      </c>
      <c r="AQ32" s="42"/>
      <c r="AR32" s="42">
        <f>IF($Z32=$Z33,$U36,0)</f>
        <v>0</v>
      </c>
      <c r="AS32" s="42">
        <f>IF($Z32=$Z34,$V36,0)</f>
        <v>0</v>
      </c>
      <c r="AT32" s="42">
        <f>IF($Z32=$Z35,$W36,0)</f>
        <v>0</v>
      </c>
      <c r="AU32" s="42">
        <f>SUM(AQ32:AT32)</f>
        <v>0</v>
      </c>
      <c r="AV32" s="5">
        <v>4</v>
      </c>
      <c r="AW32" s="49">
        <f>SUM(T32:T35)</f>
        <v>0</v>
      </c>
    </row>
    <row r="33" spans="2:49" ht="12.75">
      <c r="B33" s="6">
        <v>30118.71875</v>
      </c>
      <c r="C33" s="4" t="s">
        <v>85</v>
      </c>
      <c r="D33" s="30" t="str">
        <f>Y32</f>
        <v>England</v>
      </c>
      <c r="E33" s="26" t="s">
        <v>12</v>
      </c>
      <c r="F33" s="30" t="str">
        <f>Y33</f>
        <v>Frankreich</v>
      </c>
      <c r="G33" s="28"/>
      <c r="H33" s="50">
        <v>3</v>
      </c>
      <c r="I33" s="43" t="s">
        <v>13</v>
      </c>
      <c r="J33" s="50">
        <v>1</v>
      </c>
      <c r="K33" s="7" t="s">
        <v>14</v>
      </c>
      <c r="L33" s="1"/>
      <c r="M33" s="36" t="str">
        <f>VLOOKUP(2,$X$32:$AC$35,2,FALSE)</f>
        <v>Frankreich</v>
      </c>
      <c r="N33" s="2">
        <f>VLOOKUP(2,$X$32:$AC$35,3,FALSE)</f>
        <v>3</v>
      </c>
      <c r="O33" s="2">
        <f>VLOOKUP(2,$X$32:$AW$35,26,FALSE)</f>
        <v>3</v>
      </c>
      <c r="P33" s="2">
        <f>VLOOKUP(2,$X$32:$AC$35,4,FALSE)</f>
        <v>6</v>
      </c>
      <c r="Q33" s="2">
        <f>VLOOKUP(2,$X$32:$AC$35,5,FALSE)</f>
        <v>5</v>
      </c>
      <c r="R33" s="2">
        <f>VLOOKUP(2,$X$32:$AC$35,6,FALSE)</f>
        <v>1</v>
      </c>
      <c r="T33" s="38">
        <f>IF(J33="",0,IF(K33=$B$116,IF(H33&lt;J33,2,IF(H33=J33,1,0)),0))</f>
        <v>0</v>
      </c>
      <c r="U33" s="37"/>
      <c r="V33" s="38">
        <f>IF(H37="",0,IF(K38=$B$116,IF(H37&gt;J37,2,IF(H37=J37,1,0)),0))</f>
        <v>1</v>
      </c>
      <c r="W33" s="38">
        <f>IF(H36="",0,IF(K36=$B$116,IF(H36&gt;J36,2,IF(H36=J36,1,0)),0))</f>
        <v>2</v>
      </c>
      <c r="X33" s="39">
        <f>RANK(AD33,$AD$32:$AD$35)</f>
        <v>2</v>
      </c>
      <c r="Y33" s="40" t="s">
        <v>47</v>
      </c>
      <c r="Z33" s="39">
        <f>SUM(T33:W33)</f>
        <v>3</v>
      </c>
      <c r="AA33" s="39">
        <f>SUM(T37:W37)</f>
        <v>6</v>
      </c>
      <c r="AB33" s="39">
        <f>SUM(U36:U39)</f>
        <v>5</v>
      </c>
      <c r="AC33" s="39">
        <f>AA33-AB33</f>
        <v>1</v>
      </c>
      <c r="AD33" s="41">
        <f>IF(Q$28="",AE33*10000000000000000+Z33*100000000000000+AC33*1000000000000+AA33*10000000000+AK33*100000000+AJ33*1000000+AP33*10000+AU33*100+AV33,AE33*10000000000000000+Z33*100000000000000+AK33*1000000000000+AJ33*10000000000+AP33*100000000+AU33*1000000+AC33*10000+AA33*100+AV33)</f>
        <v>301060000000003</v>
      </c>
      <c r="AE33" s="5"/>
      <c r="AF33" s="42">
        <f>IF($Z33=$Z32,$T33-$U32,0)</f>
        <v>0</v>
      </c>
      <c r="AG33" s="42"/>
      <c r="AH33" s="42">
        <f>IF($Z33=$Z34,$V33-$U34,0)</f>
        <v>0</v>
      </c>
      <c r="AI33" s="42">
        <f>IF($Z33=$Z35,$W33-$U35,0)</f>
        <v>0</v>
      </c>
      <c r="AJ33" s="42">
        <f>SUM(AF33:AI33)</f>
        <v>0</v>
      </c>
      <c r="AK33" s="5"/>
      <c r="AL33" s="42">
        <f>IF($Z33=$Z32,$T37-$U36,0)</f>
        <v>0</v>
      </c>
      <c r="AM33" s="42"/>
      <c r="AN33" s="42">
        <f>IF($Z33=$Z34,$V37-$U38,0)</f>
        <v>0</v>
      </c>
      <c r="AO33" s="42">
        <f>IF($Z33=$Z35,$W37-$U39,0)</f>
        <v>0</v>
      </c>
      <c r="AP33" s="42">
        <f>SUM(AL33:AO33)</f>
        <v>0</v>
      </c>
      <c r="AQ33" s="42">
        <f>IF($Z33=$Z32,$T37,0)</f>
        <v>0</v>
      </c>
      <c r="AR33" s="42"/>
      <c r="AS33" s="42">
        <f>IF($Z33=$Z34,$V37,0)</f>
        <v>0</v>
      </c>
      <c r="AT33" s="42">
        <f>IF($Z33=$Z35,$W37,0)</f>
        <v>0</v>
      </c>
      <c r="AU33" s="42">
        <f>SUM(AQ33:AT33)</f>
        <v>0</v>
      </c>
      <c r="AV33" s="5">
        <v>3</v>
      </c>
      <c r="AW33" s="49">
        <f>SUM(U32:U35)</f>
        <v>3</v>
      </c>
    </row>
    <row r="34" spans="2:49" ht="12.75">
      <c r="B34" s="6">
        <v>30119.71875</v>
      </c>
      <c r="C34" s="4" t="s">
        <v>86</v>
      </c>
      <c r="D34" s="30" t="str">
        <f>Y34</f>
        <v>Tschechoslowakei</v>
      </c>
      <c r="E34" s="26" t="s">
        <v>12</v>
      </c>
      <c r="F34" s="30" t="str">
        <f>Y35</f>
        <v>Kuwait</v>
      </c>
      <c r="G34" s="28"/>
      <c r="H34" s="51">
        <v>1</v>
      </c>
      <c r="I34" s="43" t="s">
        <v>13</v>
      </c>
      <c r="J34" s="50">
        <v>1</v>
      </c>
      <c r="K34" s="7" t="s">
        <v>14</v>
      </c>
      <c r="L34" s="1"/>
      <c r="M34" s="36" t="str">
        <f>VLOOKUP(3,$X$32:$AC$35,2,FALSE)</f>
        <v>Tschechoslowakei</v>
      </c>
      <c r="N34" s="2">
        <f>VLOOKUP(3,$X$32:$AC$35,3,FALSE)</f>
        <v>2</v>
      </c>
      <c r="O34" s="2">
        <f>VLOOKUP(3,$X$32:$AW$35,26,FALSE)</f>
        <v>4</v>
      </c>
      <c r="P34" s="2">
        <f>VLOOKUP(3,$X$32:$AC$35,4,FALSE)</f>
        <v>2</v>
      </c>
      <c r="Q34" s="2">
        <f>VLOOKUP(3,$X$32:$AC$35,5,FALSE)</f>
        <v>4</v>
      </c>
      <c r="R34" s="2">
        <f>VLOOKUP(3,$X$32:$AC$35,6,FALSE)</f>
        <v>-2</v>
      </c>
      <c r="T34" s="38">
        <f>IF(J35="",0,IF(K35=$B$116,IF(H35&lt;J35,2,IF(H35=J35,1,0)),0))</f>
        <v>0</v>
      </c>
      <c r="U34" s="38">
        <f>IF(J37="",0,IF(K38=$B$116,IF(H37&lt;J37,2,IF(H37=J37,1,0)),0))</f>
        <v>1</v>
      </c>
      <c r="V34" s="37"/>
      <c r="W34" s="38">
        <f>IF(H34="",0,IF(K34=$B$116,IF(H34&gt;J34,2,IF(H34=J34,1,0)),0))</f>
        <v>1</v>
      </c>
      <c r="X34" s="39">
        <f>RANK(AD34,$AD$32:$AD$35)</f>
        <v>3</v>
      </c>
      <c r="Y34" s="40" t="s">
        <v>72</v>
      </c>
      <c r="Z34" s="39">
        <f>SUM(T34:W34)</f>
        <v>2</v>
      </c>
      <c r="AA34" s="39">
        <f>SUM(T38:W38)</f>
        <v>2</v>
      </c>
      <c r="AB34" s="39">
        <f>SUM(V36:V39)</f>
        <v>4</v>
      </c>
      <c r="AC34" s="39">
        <f>AA34-AB34</f>
        <v>-2</v>
      </c>
      <c r="AD34" s="41">
        <f>IF(Q$28="",AE34*10000000000000000+Z34*100000000000000+AC34*1000000000000+AA34*10000000000+AK34*100000000+AJ34*1000000+AP34*10000+AU34*100+AV34,AE34*10000000000000000+Z34*100000000000000+AK34*1000000000000+AJ34*10000000000+AP34*100000000+AU34*1000000+AC34*10000+AA34*100+AV34)</f>
        <v>198020000000002</v>
      </c>
      <c r="AE34" s="5"/>
      <c r="AF34" s="42">
        <f>IF($Z34=$Z32,$T34-$V32,0)</f>
        <v>0</v>
      </c>
      <c r="AG34" s="42">
        <f>IF($Z34=$Z33,$U34-$V33,0)</f>
        <v>0</v>
      </c>
      <c r="AH34" s="42"/>
      <c r="AI34" s="42">
        <f>IF($Z34=$Z35,$W34-$V35,0)</f>
        <v>0</v>
      </c>
      <c r="AJ34" s="42">
        <f>SUM(AF34:AI34)</f>
        <v>0</v>
      </c>
      <c r="AK34" s="5"/>
      <c r="AL34" s="42">
        <f>IF($Z34=$Z32,$T38-$V36,0)</f>
        <v>0</v>
      </c>
      <c r="AM34" s="42">
        <f>IF($Z34=$Z33,$U38-$V37,0)</f>
        <v>0</v>
      </c>
      <c r="AN34" s="42"/>
      <c r="AO34" s="42">
        <f>IF($Z34=$Z35,$W38-$V39,0)</f>
        <v>0</v>
      </c>
      <c r="AP34" s="42">
        <f>SUM(AL34:AO34)</f>
        <v>0</v>
      </c>
      <c r="AQ34" s="42">
        <f>IF($Z34=$Z32,$T38,0)</f>
        <v>0</v>
      </c>
      <c r="AR34" s="42">
        <f>IF($Z34=$Z33,$U38,0)</f>
        <v>0</v>
      </c>
      <c r="AS34" s="42"/>
      <c r="AT34" s="42">
        <f>IF($Z34=$Z35,$W38,0)</f>
        <v>0</v>
      </c>
      <c r="AU34" s="42">
        <f>SUM(AQ34:AT34)</f>
        <v>0</v>
      </c>
      <c r="AV34" s="5">
        <v>2</v>
      </c>
      <c r="AW34" s="49">
        <f>SUM(V32:V35)</f>
        <v>4</v>
      </c>
    </row>
    <row r="35" spans="2:49" ht="12.75">
      <c r="B35" s="6">
        <v>30122.71875</v>
      </c>
      <c r="C35" s="4" t="s">
        <v>85</v>
      </c>
      <c r="D35" s="30" t="str">
        <f>Y32</f>
        <v>England</v>
      </c>
      <c r="E35" s="26" t="s">
        <v>12</v>
      </c>
      <c r="F35" s="30" t="str">
        <f>Y34</f>
        <v>Tschechoslowakei</v>
      </c>
      <c r="H35" s="51">
        <v>2</v>
      </c>
      <c r="I35" s="43" t="s">
        <v>13</v>
      </c>
      <c r="J35" s="50">
        <v>0</v>
      </c>
      <c r="K35" s="7" t="s">
        <v>14</v>
      </c>
      <c r="L35" s="1"/>
      <c r="M35" s="36" t="str">
        <f>VLOOKUP(4,$X$32:$AC$35,2,FALSE)</f>
        <v>Kuwait</v>
      </c>
      <c r="N35" s="2">
        <f>VLOOKUP(4,$X$32:$AC$35,3,FALSE)</f>
        <v>1</v>
      </c>
      <c r="O35" s="2">
        <f>VLOOKUP(4,$X$32:$AW$35,26,FALSE)</f>
        <v>5</v>
      </c>
      <c r="P35" s="2">
        <f>VLOOKUP(4,$X$32:$AC$35,4,FALSE)</f>
        <v>2</v>
      </c>
      <c r="Q35" s="2">
        <f>VLOOKUP(4,$X$32:$AC$35,5,FALSE)</f>
        <v>6</v>
      </c>
      <c r="R35" s="2">
        <f>VLOOKUP(4,$X$32:$AC$35,6,FALSE)</f>
        <v>-4</v>
      </c>
      <c r="T35" s="38">
        <f>IF(J38="",0,IF(K37=$B$116,IF(J38&gt;H38,2,IF(J38=H38,1,0)),0))</f>
        <v>0</v>
      </c>
      <c r="U35" s="38">
        <f>IF(J36="",0,IF(K36=$B$116,IF(H36&lt;J36,2,IF(H36=J36,1,0)),0))</f>
        <v>0</v>
      </c>
      <c r="V35" s="38">
        <f>IF(J34="",0,IF(K34=$B$116,IF(H34&lt;J34,2,IF(H34=J34,1,0)),0))</f>
        <v>1</v>
      </c>
      <c r="W35" s="37"/>
      <c r="X35" s="39">
        <f>RANK(AD35,$AD$32:$AD$35)</f>
        <v>4</v>
      </c>
      <c r="Y35" s="40" t="s">
        <v>73</v>
      </c>
      <c r="Z35" s="39">
        <f>SUM(T35:W35)</f>
        <v>1</v>
      </c>
      <c r="AA35" s="39">
        <f>SUM(T39:W39)</f>
        <v>2</v>
      </c>
      <c r="AB35" s="39">
        <f>SUM(W36:W39)</f>
        <v>6</v>
      </c>
      <c r="AC35" s="39">
        <f>AA35-AB35</f>
        <v>-4</v>
      </c>
      <c r="AD35" s="41">
        <f>IF(Q$28="",AE35*10000000000000000+Z35*100000000000000+AC35*1000000000000+AA35*10000000000+AK35*100000000+AJ35*1000000+AP35*10000+AU35*100+AV35,AE35*10000000000000000+Z35*100000000000000+AK35*1000000000000+AJ35*10000000000+AP35*100000000+AU35*1000000+AC35*10000+AA35*100+AV35)</f>
        <v>96020000000001</v>
      </c>
      <c r="AE35" s="5"/>
      <c r="AF35" s="42">
        <f>IF($Z35=$Z32,$T35-$W32,0)</f>
        <v>0</v>
      </c>
      <c r="AG35" s="42">
        <f>IF($Z35=$Z33,$U35-$W33,0)</f>
        <v>0</v>
      </c>
      <c r="AH35" s="42">
        <f>IF($Z35=$Z34,$V35-$W34,0)</f>
        <v>0</v>
      </c>
      <c r="AI35" s="42"/>
      <c r="AJ35" s="42">
        <f>SUM(AF35:AI35)</f>
        <v>0</v>
      </c>
      <c r="AK35" s="5"/>
      <c r="AL35" s="42">
        <f>IF($Z35=$Z32,$T39-$W36,0)</f>
        <v>0</v>
      </c>
      <c r="AM35" s="42">
        <f>IF($Z35=$Z33,$U39-$W37,0)</f>
        <v>0</v>
      </c>
      <c r="AN35" s="42">
        <f>IF($Z35=$Z34,$V39-$W38,0)</f>
        <v>0</v>
      </c>
      <c r="AO35" s="42"/>
      <c r="AP35" s="42">
        <f>SUM(AL35:AO35)</f>
        <v>0</v>
      </c>
      <c r="AQ35" s="42">
        <f>IF($Z35=$Z32,$T39,0)</f>
        <v>0</v>
      </c>
      <c r="AR35" s="42">
        <f>IF($Z35=$Z33,$U39,0)</f>
        <v>0</v>
      </c>
      <c r="AS35" s="42">
        <f>IF($Z35=$Z34,$V39,0)</f>
        <v>0</v>
      </c>
      <c r="AT35" s="42"/>
      <c r="AU35" s="42">
        <f>SUM(AQ35:AT35)</f>
        <v>0</v>
      </c>
      <c r="AV35" s="5">
        <v>1</v>
      </c>
      <c r="AW35" s="49">
        <f>SUM(W32:W35)</f>
        <v>5</v>
      </c>
    </row>
    <row r="36" spans="2:49" ht="12.75">
      <c r="B36" s="6">
        <v>30123.71875</v>
      </c>
      <c r="C36" s="4" t="s">
        <v>86</v>
      </c>
      <c r="D36" s="30" t="str">
        <f>Y33</f>
        <v>Frankreich</v>
      </c>
      <c r="E36" s="26" t="s">
        <v>12</v>
      </c>
      <c r="F36" s="30" t="str">
        <f>Y35</f>
        <v>Kuwait</v>
      </c>
      <c r="H36" s="51">
        <v>4</v>
      </c>
      <c r="I36" s="43" t="s">
        <v>13</v>
      </c>
      <c r="J36" s="50">
        <v>1</v>
      </c>
      <c r="K36" s="7" t="s">
        <v>14</v>
      </c>
      <c r="L36" s="1"/>
      <c r="N36" s="1"/>
      <c r="P36" s="1"/>
      <c r="Q36" s="1"/>
      <c r="T36" s="37"/>
      <c r="U36" s="38">
        <f>IF(K33=$B$116,H33,0)</f>
        <v>3</v>
      </c>
      <c r="V36" s="38">
        <f>IF(K35=$B$116,H35,0)</f>
        <v>2</v>
      </c>
      <c r="W36" s="38">
        <f>IF(K37=$B$116,H38,0)</f>
        <v>1</v>
      </c>
      <c r="X36" s="39"/>
      <c r="Y36" s="39"/>
      <c r="Z36" s="39"/>
      <c r="AA36" s="39"/>
      <c r="AB36" s="39"/>
      <c r="AC36" s="39"/>
      <c r="AD36" s="44"/>
      <c r="AE36" s="7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V36" s="42"/>
      <c r="AW36" s="49"/>
    </row>
    <row r="37" spans="2:49" ht="12.75">
      <c r="B37" s="6">
        <v>30126.71875</v>
      </c>
      <c r="C37" s="4" t="s">
        <v>86</v>
      </c>
      <c r="D37" s="30" t="str">
        <f>Y33</f>
        <v>Frankreich</v>
      </c>
      <c r="E37" s="26" t="s">
        <v>12</v>
      </c>
      <c r="F37" s="30" t="str">
        <f>Y34</f>
        <v>Tschechoslowakei</v>
      </c>
      <c r="G37" s="34"/>
      <c r="H37" s="51">
        <v>1</v>
      </c>
      <c r="I37" s="43" t="s">
        <v>13</v>
      </c>
      <c r="J37" s="51">
        <v>1</v>
      </c>
      <c r="K37" s="7" t="s">
        <v>14</v>
      </c>
      <c r="M37" s="70" t="str">
        <f>IF(N32&gt;0,M32,"")</f>
        <v>England</v>
      </c>
      <c r="N37" s="2">
        <v>13</v>
      </c>
      <c r="Q37" s="52"/>
      <c r="T37" s="38">
        <f>IF(K33=$B$116,J33,0)</f>
        <v>1</v>
      </c>
      <c r="U37" s="37"/>
      <c r="V37" s="38">
        <f>IF(K38=$B$116,H37,0)</f>
        <v>1</v>
      </c>
      <c r="W37" s="38">
        <f>IF(K36=$B$116,H36,0)</f>
        <v>4</v>
      </c>
      <c r="AD37" s="34" t="s">
        <v>33</v>
      </c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V37" s="31"/>
      <c r="AW37" s="49"/>
    </row>
    <row r="38" spans="2:49" ht="12.75">
      <c r="B38" s="6">
        <v>30127.71875</v>
      </c>
      <c r="C38" s="4" t="s">
        <v>85</v>
      </c>
      <c r="D38" s="30" t="str">
        <f>Y32</f>
        <v>England</v>
      </c>
      <c r="E38" s="26" t="s">
        <v>12</v>
      </c>
      <c r="F38" s="30" t="str">
        <f>Y35</f>
        <v>Kuwait</v>
      </c>
      <c r="G38" s="28"/>
      <c r="H38" s="51">
        <v>1</v>
      </c>
      <c r="I38" s="43" t="s">
        <v>13</v>
      </c>
      <c r="J38" s="50">
        <v>0</v>
      </c>
      <c r="K38" s="7" t="s">
        <v>14</v>
      </c>
      <c r="M38" s="74" t="str">
        <f>IF(N33&gt;0,M33,"")</f>
        <v>Frankreich</v>
      </c>
      <c r="N38" s="2">
        <v>23</v>
      </c>
      <c r="P38" s="53"/>
      <c r="Q38" s="54"/>
      <c r="T38" s="38">
        <f>IF(K35=$B$116,J35,0)</f>
        <v>0</v>
      </c>
      <c r="U38" s="38">
        <f>IF(K38=$B$116,J37,0)</f>
        <v>1</v>
      </c>
      <c r="V38" s="37"/>
      <c r="W38" s="38">
        <f>IF(K34=$B$116,H34,0)</f>
        <v>1</v>
      </c>
      <c r="AD38" s="34" t="s">
        <v>34</v>
      </c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V38" s="31"/>
      <c r="AW38" s="49"/>
    </row>
    <row r="39" spans="14:49" ht="12.75">
      <c r="N39" s="1"/>
      <c r="T39" s="38">
        <f>IF(K37=$B$116,J38,0)</f>
        <v>0</v>
      </c>
      <c r="U39" s="38">
        <f>IF(K36=$B$116,J36,0)</f>
        <v>1</v>
      </c>
      <c r="V39" s="38">
        <f>IF(K34=$B$116,J34,0)</f>
        <v>1</v>
      </c>
      <c r="W39" s="37"/>
      <c r="AD39" s="34" t="s">
        <v>35</v>
      </c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V39" s="31"/>
      <c r="AW39" s="49"/>
    </row>
    <row r="40" spans="4:49" ht="6" customHeight="1">
      <c r="D40" s="34"/>
      <c r="E40" s="35"/>
      <c r="F40" s="29"/>
      <c r="G40" s="29"/>
      <c r="H40" s="34"/>
      <c r="I40" s="34"/>
      <c r="J40" s="34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V40" s="31"/>
      <c r="AW40" s="49"/>
    </row>
    <row r="41" spans="2:49" s="17" customFormat="1" ht="12.75">
      <c r="B41" s="82" t="s">
        <v>0</v>
      </c>
      <c r="C41" s="92" t="s">
        <v>61</v>
      </c>
      <c r="D41" s="28" t="s">
        <v>2</v>
      </c>
      <c r="E41" s="45"/>
      <c r="F41" s="28"/>
      <c r="G41" s="28"/>
      <c r="H41" s="15"/>
      <c r="I41" s="14"/>
      <c r="J41" s="15"/>
      <c r="K41" s="16"/>
      <c r="L41" s="10"/>
      <c r="M41" s="33" t="s">
        <v>3</v>
      </c>
      <c r="N41" s="10" t="s">
        <v>4</v>
      </c>
      <c r="O41" s="10" t="s">
        <v>5</v>
      </c>
      <c r="P41" s="10" t="s">
        <v>6</v>
      </c>
      <c r="Q41" s="10" t="s">
        <v>7</v>
      </c>
      <c r="R41" s="10" t="s">
        <v>8</v>
      </c>
      <c r="T41" s="34"/>
      <c r="U41" s="34"/>
      <c r="V41" s="34"/>
      <c r="W41" s="34"/>
      <c r="X41" s="28" t="s">
        <v>9</v>
      </c>
      <c r="Y41" s="30" t="s">
        <v>10</v>
      </c>
      <c r="Z41" s="28" t="s">
        <v>23</v>
      </c>
      <c r="AA41" s="28" t="s">
        <v>6</v>
      </c>
      <c r="AB41" s="28" t="s">
        <v>7</v>
      </c>
      <c r="AC41" s="28" t="s">
        <v>8</v>
      </c>
      <c r="AD41" s="28"/>
      <c r="AE41" s="16" t="s">
        <v>24</v>
      </c>
      <c r="AF41" s="18" t="s">
        <v>25</v>
      </c>
      <c r="AG41" s="18"/>
      <c r="AH41" s="18"/>
      <c r="AI41" s="18"/>
      <c r="AJ41" s="18" t="s">
        <v>26</v>
      </c>
      <c r="AK41" s="11" t="s">
        <v>19</v>
      </c>
      <c r="AL41" s="18" t="s">
        <v>27</v>
      </c>
      <c r="AM41" s="18"/>
      <c r="AN41" s="18"/>
      <c r="AO41" s="18"/>
      <c r="AP41" s="18" t="s">
        <v>28</v>
      </c>
      <c r="AQ41" s="18" t="s">
        <v>29</v>
      </c>
      <c r="AR41" s="18"/>
      <c r="AS41" s="18"/>
      <c r="AT41" s="18"/>
      <c r="AU41" s="19" t="s">
        <v>30</v>
      </c>
      <c r="AV41" s="11" t="s">
        <v>31</v>
      </c>
      <c r="AW41" s="48" t="s">
        <v>5</v>
      </c>
    </row>
    <row r="42" spans="2:49" ht="12.75">
      <c r="B42" s="3" t="s">
        <v>32</v>
      </c>
      <c r="C42" s="3" t="s">
        <v>11</v>
      </c>
      <c r="D42" s="34"/>
      <c r="E42" s="34"/>
      <c r="F42" s="34"/>
      <c r="G42" s="34"/>
      <c r="L42" s="1"/>
      <c r="M42" s="36" t="str">
        <f>VLOOKUP(1,$X$42:$AC$45,2,FALSE)</f>
        <v>Nordirland</v>
      </c>
      <c r="N42" s="2">
        <f>VLOOKUP(1,$X$42:$AC$45,3,FALSE)</f>
        <v>4</v>
      </c>
      <c r="O42" s="2">
        <f>VLOOKUP(1,$X$42:$AW$45,26,FALSE)</f>
        <v>2</v>
      </c>
      <c r="P42" s="2">
        <f>VLOOKUP(1,$X$42:$AC$45,4,FALSE)</f>
        <v>2</v>
      </c>
      <c r="Q42" s="2">
        <f>VLOOKUP(1,$X$42:$AC$45,5,FALSE)</f>
        <v>1</v>
      </c>
      <c r="R42" s="2">
        <f>VLOOKUP(1,$X$42:$AC$45,6,FALSE)</f>
        <v>1</v>
      </c>
      <c r="T42" s="37"/>
      <c r="U42" s="38">
        <f>IF(H43="",0,IF(K43=$B$116,IF(H43&gt;J43,2,IF(H43=J43,1,0)),0))</f>
        <v>1</v>
      </c>
      <c r="V42" s="38">
        <f>IF(H45="",0,IF(K45=$B$116,IF(H45&gt;J45,2,IF(H45=J45,1,0)),0))</f>
        <v>2</v>
      </c>
      <c r="W42" s="38">
        <f>IF(H48="",0,IF(K47=$B$116,IF(J48&lt;H48,2,IF(J48=H48,1,0)),0))</f>
        <v>0</v>
      </c>
      <c r="X42" s="39">
        <f>RANK(AD42,$AD$42:$AD$45)</f>
        <v>2</v>
      </c>
      <c r="Y42" s="40" t="s">
        <v>51</v>
      </c>
      <c r="Z42" s="39">
        <f>SUM(T42:W42)</f>
        <v>3</v>
      </c>
      <c r="AA42" s="39">
        <f>SUM(T46:W46)</f>
        <v>3</v>
      </c>
      <c r="AB42" s="39">
        <f>SUM(T46:T49)</f>
        <v>3</v>
      </c>
      <c r="AC42" s="39">
        <f>AA42-AB42</f>
        <v>0</v>
      </c>
      <c r="AD42" s="41">
        <f>IF(Q$28="",AE42*10000000000000000+Z42*100000000000000+AC42*1000000000000+AA42*10000000000+AK42*100000000+AJ42*1000000+AP42*10000+AU42*100+AV42,AE42*10000000000000000+Z42*100000000000000+AK42*1000000000000+AJ42*10000000000+AP42*100000000+AU42*1000000+AC42*10000+AA42*100+AV42)</f>
        <v>300030002010204</v>
      </c>
      <c r="AE42" s="5"/>
      <c r="AF42" s="42"/>
      <c r="AG42" s="42">
        <f>IF($Z42=$Z43,$U42-$T43,0)</f>
        <v>0</v>
      </c>
      <c r="AH42" s="42">
        <f>IF($Z42=$Z44,$V42-$T44,0)</f>
        <v>2</v>
      </c>
      <c r="AI42" s="42">
        <f>IF($Z42=$Z45,$W42-$T45,0)</f>
        <v>0</v>
      </c>
      <c r="AJ42" s="42">
        <f>SUM(AF42:AI42)</f>
        <v>2</v>
      </c>
      <c r="AK42" s="5"/>
      <c r="AL42" s="42"/>
      <c r="AM42" s="42">
        <f>IF($Z42=$Z43,$U46-$T47,0)</f>
        <v>0</v>
      </c>
      <c r="AN42" s="42">
        <f>IF($Z42=$Z44,$V46-$T48,0)</f>
        <v>1</v>
      </c>
      <c r="AO42" s="42">
        <f>IF($Z42=$Z45,$W46-$T49,0)</f>
        <v>0</v>
      </c>
      <c r="AP42" s="42">
        <f>SUM(AL42:AO42)</f>
        <v>1</v>
      </c>
      <c r="AQ42" s="42"/>
      <c r="AR42" s="42">
        <f>IF($Z42=$Z43,$U46,0)</f>
        <v>0</v>
      </c>
      <c r="AS42" s="42">
        <f>IF($Z42=$Z44,$V46,0)</f>
        <v>2</v>
      </c>
      <c r="AT42" s="42">
        <f>IF($Z42=$Z45,$W46,0)</f>
        <v>0</v>
      </c>
      <c r="AU42" s="42">
        <f>SUM(AQ42:AT42)</f>
        <v>2</v>
      </c>
      <c r="AV42" s="5">
        <v>4</v>
      </c>
      <c r="AW42" s="49">
        <f>SUM(T42:T45)</f>
        <v>3</v>
      </c>
    </row>
    <row r="43" spans="2:49" ht="12.75">
      <c r="B43" s="6">
        <v>30118.875</v>
      </c>
      <c r="C43" s="4" t="s">
        <v>87</v>
      </c>
      <c r="D43" s="30" t="str">
        <f>Y42</f>
        <v>Spanien</v>
      </c>
      <c r="E43" s="26" t="s">
        <v>12</v>
      </c>
      <c r="F43" s="30" t="str">
        <f>Y43</f>
        <v>Honduras</v>
      </c>
      <c r="G43" s="28"/>
      <c r="H43" s="50">
        <v>1</v>
      </c>
      <c r="I43" s="43" t="s">
        <v>13</v>
      </c>
      <c r="J43" s="50">
        <v>1</v>
      </c>
      <c r="K43" s="7" t="s">
        <v>14</v>
      </c>
      <c r="L43" s="1"/>
      <c r="M43" s="36" t="str">
        <f>VLOOKUP(2,$X$42:$AC$45,2,FALSE)</f>
        <v>Spanien</v>
      </c>
      <c r="N43" s="2">
        <f>VLOOKUP(2,$X$42:$AC$45,3,FALSE)</f>
        <v>3</v>
      </c>
      <c r="O43" s="2">
        <f>VLOOKUP(2,$X$42:$AW$45,26,FALSE)</f>
        <v>3</v>
      </c>
      <c r="P43" s="2">
        <f>VLOOKUP(2,$X$42:$AC$45,4,FALSE)</f>
        <v>3</v>
      </c>
      <c r="Q43" s="2">
        <f>VLOOKUP(2,$X$42:$AC$45,5,FALSE)</f>
        <v>3</v>
      </c>
      <c r="R43" s="2">
        <f>VLOOKUP(2,$X$42:$AC$45,6,FALSE)</f>
        <v>0</v>
      </c>
      <c r="T43" s="38">
        <f>IF(J43="",0,IF(K43=$B$116,IF(H43&lt;J43,2,IF(H43=J43,1,0)),0))</f>
        <v>1</v>
      </c>
      <c r="U43" s="37"/>
      <c r="V43" s="38">
        <f>IF(H47="",0,IF(K48=$B$116,IF(H47&gt;J47,2,IF(H47=J47,1,0)),0))</f>
        <v>0</v>
      </c>
      <c r="W43" s="38">
        <f>IF(H46="",0,IF(K46=$B$116,IF(H46&gt;J46,2,IF(H46=J46,1,0)),0))</f>
        <v>1</v>
      </c>
      <c r="X43" s="39">
        <f>RANK(AD43,$AD$42:$AD$45)</f>
        <v>4</v>
      </c>
      <c r="Y43" s="40" t="s">
        <v>74</v>
      </c>
      <c r="Z43" s="39">
        <f>SUM(T43:W43)</f>
        <v>2</v>
      </c>
      <c r="AA43" s="39">
        <f>SUM(T47:W47)</f>
        <v>2</v>
      </c>
      <c r="AB43" s="39">
        <f>SUM(U46:U49)</f>
        <v>3</v>
      </c>
      <c r="AC43" s="39">
        <f>AA43-AB43</f>
        <v>-1</v>
      </c>
      <c r="AD43" s="41">
        <f>IF(Q$28="",AE43*10000000000000000+Z43*100000000000000+AC43*1000000000000+AA43*10000000000+AK43*100000000+AJ43*1000000+AP43*10000+AU43*100+AV43,AE43*10000000000000000+Z43*100000000000000+AK43*1000000000000+AJ43*10000000000+AP43*100000000+AU43*1000000+AC43*10000+AA43*100+AV43)</f>
        <v>199020000000003</v>
      </c>
      <c r="AE43" s="5"/>
      <c r="AF43" s="42">
        <f>IF($Z43=$Z42,$T43-$U42,0)</f>
        <v>0</v>
      </c>
      <c r="AG43" s="42"/>
      <c r="AH43" s="42">
        <f>IF($Z43=$Z44,$V43-$U44,0)</f>
        <v>0</v>
      </c>
      <c r="AI43" s="42">
        <f>IF($Z43=$Z45,$W43-$U45,0)</f>
        <v>0</v>
      </c>
      <c r="AJ43" s="42">
        <f>SUM(AF43:AI43)</f>
        <v>0</v>
      </c>
      <c r="AK43" s="5"/>
      <c r="AL43" s="42">
        <f>IF($Z43=$Z42,$T47-$U46,0)</f>
        <v>0</v>
      </c>
      <c r="AM43" s="42"/>
      <c r="AN43" s="42">
        <f>IF($Z43=$Z44,$V47-$U48,0)</f>
        <v>0</v>
      </c>
      <c r="AO43" s="42">
        <f>IF($Z43=$Z45,$W47-$U49,0)</f>
        <v>0</v>
      </c>
      <c r="AP43" s="42">
        <f>SUM(AL43:AO43)</f>
        <v>0</v>
      </c>
      <c r="AQ43" s="42">
        <f>IF($Z43=$Z42,$T47,0)</f>
        <v>0</v>
      </c>
      <c r="AR43" s="42"/>
      <c r="AS43" s="42">
        <f>IF($Z43=$Z44,$V47,0)</f>
        <v>0</v>
      </c>
      <c r="AT43" s="42">
        <f>IF($Z43=$Z45,$W47,0)</f>
        <v>0</v>
      </c>
      <c r="AU43" s="42">
        <f>SUM(AQ43:AT43)</f>
        <v>0</v>
      </c>
      <c r="AV43" s="5">
        <v>3</v>
      </c>
      <c r="AW43" s="49">
        <f>SUM(U42:U45)</f>
        <v>4</v>
      </c>
    </row>
    <row r="44" spans="2:49" ht="12.75">
      <c r="B44" s="6">
        <v>30119.875</v>
      </c>
      <c r="C44" s="4" t="s">
        <v>88</v>
      </c>
      <c r="D44" s="30" t="str">
        <f>Y44</f>
        <v>Jugoslawien</v>
      </c>
      <c r="E44" s="26" t="s">
        <v>12</v>
      </c>
      <c r="F44" s="30" t="str">
        <f>Y45</f>
        <v>Nordirland</v>
      </c>
      <c r="G44" s="28"/>
      <c r="H44" s="51">
        <v>0</v>
      </c>
      <c r="I44" s="43" t="s">
        <v>13</v>
      </c>
      <c r="J44" s="50">
        <v>0</v>
      </c>
      <c r="K44" s="7" t="s">
        <v>14</v>
      </c>
      <c r="L44" s="1"/>
      <c r="M44" s="36" t="str">
        <f>VLOOKUP(3,$X$42:$AC$45,2,FALSE)</f>
        <v>Jugoslawien</v>
      </c>
      <c r="N44" s="2">
        <f>VLOOKUP(3,$X$42:$AC$45,3,FALSE)</f>
        <v>3</v>
      </c>
      <c r="O44" s="2">
        <f>VLOOKUP(3,$X$42:$AW$45,26,FALSE)</f>
        <v>3</v>
      </c>
      <c r="P44" s="2">
        <f>VLOOKUP(3,$X$42:$AC$45,4,FALSE)</f>
        <v>2</v>
      </c>
      <c r="Q44" s="2">
        <f>VLOOKUP(3,$X$42:$AC$45,5,FALSE)</f>
        <v>2</v>
      </c>
      <c r="R44" s="2">
        <f>VLOOKUP(3,$X$42:$AC$45,6,FALSE)</f>
        <v>0</v>
      </c>
      <c r="T44" s="38">
        <f>IF(J45="",0,IF(K45=$B$116,IF(H45&lt;J45,2,IF(H45=J45,1,0)),0))</f>
        <v>0</v>
      </c>
      <c r="U44" s="38">
        <f>IF(J47="",0,IF(K48=$B$116,IF(H47&lt;J47,2,IF(H47=J47,1,0)),0))</f>
        <v>2</v>
      </c>
      <c r="V44" s="37"/>
      <c r="W44" s="38">
        <f>IF(H44="",0,IF(K44=$B$116,IF(H44&gt;J44,2,IF(H44=J44,1,0)),0))</f>
        <v>1</v>
      </c>
      <c r="X44" s="39">
        <f>RANK(AD44,$AD$42:$AD$45)</f>
        <v>3</v>
      </c>
      <c r="Y44" s="40" t="s">
        <v>75</v>
      </c>
      <c r="Z44" s="39">
        <f>SUM(T44:W44)</f>
        <v>3</v>
      </c>
      <c r="AA44" s="39">
        <f>SUM(T48:W48)</f>
        <v>2</v>
      </c>
      <c r="AB44" s="39">
        <f>SUM(V46:V49)</f>
        <v>2</v>
      </c>
      <c r="AC44" s="39">
        <f>AA44-AB44</f>
        <v>0</v>
      </c>
      <c r="AD44" s="41">
        <f>IF(Q$28="",AE44*10000000000000000+Z44*100000000000000+AC44*1000000000000+AA44*10000000000+AK44*100000000+AJ44*1000000+AP44*10000+AU44*100+AV44,AE44*10000000000000000+Z44*100000000000000+AK44*1000000000000+AJ44*10000000000+AP44*100000000+AU44*1000000+AC44*10000+AA44*100+AV44)</f>
        <v>300019997990102</v>
      </c>
      <c r="AE44" s="5"/>
      <c r="AF44" s="42">
        <f>IF($Z44=$Z42,$T44-$V42,0)</f>
        <v>-2</v>
      </c>
      <c r="AG44" s="42">
        <f>IF($Z44=$Z43,$U44-$V43,0)</f>
        <v>0</v>
      </c>
      <c r="AH44" s="42"/>
      <c r="AI44" s="42">
        <f>IF($Z44=$Z45,$W44-$V45,0)</f>
        <v>0</v>
      </c>
      <c r="AJ44" s="42">
        <f>SUM(AF44:AI44)</f>
        <v>-2</v>
      </c>
      <c r="AK44" s="5"/>
      <c r="AL44" s="42">
        <f>IF($Z44=$Z42,$T48-$V46,0)</f>
        <v>-1</v>
      </c>
      <c r="AM44" s="42">
        <f>IF($Z44=$Z43,$U48-$V47,0)</f>
        <v>0</v>
      </c>
      <c r="AN44" s="42"/>
      <c r="AO44" s="42">
        <f>IF($Z44=$Z45,$W48-$V49,0)</f>
        <v>0</v>
      </c>
      <c r="AP44" s="42">
        <f>SUM(AL44:AO44)</f>
        <v>-1</v>
      </c>
      <c r="AQ44" s="42">
        <f>IF($Z44=$Z42,$T48,0)</f>
        <v>1</v>
      </c>
      <c r="AR44" s="42">
        <f>IF($Z44=$Z43,$U48,0)</f>
        <v>0</v>
      </c>
      <c r="AS44" s="42"/>
      <c r="AT44" s="42">
        <f>IF($Z44=$Z45,$W48,0)</f>
        <v>0</v>
      </c>
      <c r="AU44" s="42">
        <f>SUM(AQ44:AT44)</f>
        <v>1</v>
      </c>
      <c r="AV44" s="5">
        <v>2</v>
      </c>
      <c r="AW44" s="49">
        <f>SUM(V42:V45)</f>
        <v>3</v>
      </c>
    </row>
    <row r="45" spans="2:49" ht="12.75">
      <c r="B45" s="6">
        <v>30122.875</v>
      </c>
      <c r="C45" s="4" t="s">
        <v>87</v>
      </c>
      <c r="D45" s="30" t="str">
        <f>Y42</f>
        <v>Spanien</v>
      </c>
      <c r="E45" s="26" t="s">
        <v>12</v>
      </c>
      <c r="F45" s="30" t="str">
        <f>Y44</f>
        <v>Jugoslawien</v>
      </c>
      <c r="H45" s="51">
        <v>2</v>
      </c>
      <c r="I45" s="43" t="s">
        <v>13</v>
      </c>
      <c r="J45" s="50">
        <v>1</v>
      </c>
      <c r="K45" s="7" t="s">
        <v>14</v>
      </c>
      <c r="L45" s="1"/>
      <c r="M45" s="36" t="str">
        <f>VLOOKUP(4,$X$42:$AC$45,2,FALSE)</f>
        <v>Honduras</v>
      </c>
      <c r="N45" s="2">
        <f>VLOOKUP(4,$X$42:$AC$45,3,FALSE)</f>
        <v>2</v>
      </c>
      <c r="O45" s="2">
        <f>VLOOKUP(4,$X$42:$AW$45,26,FALSE)</f>
        <v>4</v>
      </c>
      <c r="P45" s="2">
        <f>VLOOKUP(4,$X$42:$AC$45,4,FALSE)</f>
        <v>2</v>
      </c>
      <c r="Q45" s="2">
        <f>VLOOKUP(4,$X$42:$AC$45,5,FALSE)</f>
        <v>3</v>
      </c>
      <c r="R45" s="2">
        <f>VLOOKUP(4,$X$42:$AC$45,6,FALSE)</f>
        <v>-1</v>
      </c>
      <c r="T45" s="38">
        <f>IF(J48="",0,IF(K47=$B$116,IF(J48&gt;H48,2,IF(J48=H48,1,0)),0))</f>
        <v>2</v>
      </c>
      <c r="U45" s="38">
        <f>IF(J46="",0,IF(K46=$B$116,IF(H46&lt;J46,2,IF(H46=J46,1,0)),0))</f>
        <v>1</v>
      </c>
      <c r="V45" s="38">
        <f>IF(J44="",0,IF(K44=$B$116,IF(H44&lt;J44,2,IF(H44=J44,1,0)),0))</f>
        <v>1</v>
      </c>
      <c r="W45" s="37"/>
      <c r="X45" s="39">
        <f>RANK(AD45,$AD$42:$AD$45)</f>
        <v>1</v>
      </c>
      <c r="Y45" s="40" t="s">
        <v>76</v>
      </c>
      <c r="Z45" s="39">
        <f>SUM(T45:W45)</f>
        <v>4</v>
      </c>
      <c r="AA45" s="39">
        <f>SUM(T49:W49)</f>
        <v>2</v>
      </c>
      <c r="AB45" s="39">
        <f>SUM(W46:W49)</f>
        <v>1</v>
      </c>
      <c r="AC45" s="39">
        <f>AA45-AB45</f>
        <v>1</v>
      </c>
      <c r="AD45" s="41">
        <f>IF(Q$28="",AE45*10000000000000000+Z45*100000000000000+AC45*1000000000000+AA45*10000000000+AK45*100000000+AJ45*1000000+AP45*10000+AU45*100+AV45,AE45*10000000000000000+Z45*100000000000000+AK45*1000000000000+AJ45*10000000000+AP45*100000000+AU45*1000000+AC45*10000+AA45*100+AV45)</f>
        <v>401020000000001</v>
      </c>
      <c r="AE45" s="5"/>
      <c r="AF45" s="42">
        <f>IF($Z45=$Z42,$T45-$W42,0)</f>
        <v>0</v>
      </c>
      <c r="AG45" s="42">
        <f>IF($Z45=$Z43,$U45-$W43,0)</f>
        <v>0</v>
      </c>
      <c r="AH45" s="42">
        <f>IF($Z45=$Z44,$V45-$W44,0)</f>
        <v>0</v>
      </c>
      <c r="AI45" s="42"/>
      <c r="AJ45" s="42">
        <f>SUM(AF45:AI45)</f>
        <v>0</v>
      </c>
      <c r="AK45" s="5"/>
      <c r="AL45" s="42">
        <f>IF($Z45=$Z42,$T49-$W46,0)</f>
        <v>0</v>
      </c>
      <c r="AM45" s="42">
        <f>IF($Z45=$Z43,$U49-$W47,0)</f>
        <v>0</v>
      </c>
      <c r="AN45" s="42">
        <f>IF($Z45=$Z44,$V49-$W48,0)</f>
        <v>0</v>
      </c>
      <c r="AO45" s="42"/>
      <c r="AP45" s="42">
        <f>SUM(AL45:AO45)</f>
        <v>0</v>
      </c>
      <c r="AQ45" s="42">
        <f>IF($Z45=$Z42,$T49,0)</f>
        <v>0</v>
      </c>
      <c r="AR45" s="42">
        <f>IF($Z45=$Z43,$U49,0)</f>
        <v>0</v>
      </c>
      <c r="AS45" s="42">
        <f>IF($Z45=$Z44,$V49,0)</f>
        <v>0</v>
      </c>
      <c r="AT45" s="42"/>
      <c r="AU45" s="42">
        <f>SUM(AQ45:AT45)</f>
        <v>0</v>
      </c>
      <c r="AV45" s="5">
        <v>1</v>
      </c>
      <c r="AW45" s="49">
        <f>SUM(W42:W45)</f>
        <v>2</v>
      </c>
    </row>
    <row r="46" spans="2:49" ht="12.75">
      <c r="B46" s="6">
        <v>30123.875</v>
      </c>
      <c r="C46" s="4" t="s">
        <v>88</v>
      </c>
      <c r="D46" s="30" t="str">
        <f>Y43</f>
        <v>Honduras</v>
      </c>
      <c r="E46" s="26" t="s">
        <v>12</v>
      </c>
      <c r="F46" s="30" t="str">
        <f>Y45</f>
        <v>Nordirland</v>
      </c>
      <c r="H46" s="51">
        <v>1</v>
      </c>
      <c r="I46" s="43" t="s">
        <v>13</v>
      </c>
      <c r="J46" s="50">
        <v>1</v>
      </c>
      <c r="K46" s="7" t="s">
        <v>14</v>
      </c>
      <c r="L46" s="1"/>
      <c r="N46" s="1"/>
      <c r="P46" s="1"/>
      <c r="Q46" s="1"/>
      <c r="T46" s="37"/>
      <c r="U46" s="38">
        <f>IF(K43=$B$116,H43,0)</f>
        <v>1</v>
      </c>
      <c r="V46" s="38">
        <f>IF(K45=$B$116,H45,0)</f>
        <v>2</v>
      </c>
      <c r="W46" s="38">
        <f>IF(K47=$B$116,H48,0)</f>
        <v>0</v>
      </c>
      <c r="X46" s="39"/>
      <c r="Y46" s="39"/>
      <c r="Z46" s="39"/>
      <c r="AA46" s="39"/>
      <c r="AB46" s="39"/>
      <c r="AC46" s="39"/>
      <c r="AD46" s="44"/>
      <c r="AE46" s="7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V46" s="42"/>
      <c r="AW46" s="49"/>
    </row>
    <row r="47" spans="2:49" ht="12.75">
      <c r="B47" s="6">
        <v>30126.875</v>
      </c>
      <c r="C47" s="4" t="s">
        <v>88</v>
      </c>
      <c r="D47" s="30" t="str">
        <f>Y43</f>
        <v>Honduras</v>
      </c>
      <c r="E47" s="26" t="s">
        <v>12</v>
      </c>
      <c r="F47" s="30" t="str">
        <f>Y44</f>
        <v>Jugoslawien</v>
      </c>
      <c r="G47" s="34"/>
      <c r="H47" s="51">
        <v>0</v>
      </c>
      <c r="I47" s="43" t="s">
        <v>13</v>
      </c>
      <c r="J47" s="51">
        <v>1</v>
      </c>
      <c r="K47" s="7" t="s">
        <v>14</v>
      </c>
      <c r="M47" s="88" t="str">
        <f>IF(N42&gt;0,M42,"")</f>
        <v>Nordirland</v>
      </c>
      <c r="N47" s="2">
        <v>13</v>
      </c>
      <c r="Q47" s="52"/>
      <c r="T47" s="38">
        <f>IF(K43=$B$116,J43,0)</f>
        <v>1</v>
      </c>
      <c r="U47" s="37"/>
      <c r="V47" s="38">
        <f>IF(K48=$B$116,H47,0)</f>
        <v>0</v>
      </c>
      <c r="W47" s="38">
        <f>IF(K46=$B$116,H46,0)</f>
        <v>1</v>
      </c>
      <c r="AD47" s="34" t="s">
        <v>33</v>
      </c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V47" s="31"/>
      <c r="AW47" s="49"/>
    </row>
    <row r="48" spans="2:49" ht="12.75">
      <c r="B48" s="6">
        <v>30127.875</v>
      </c>
      <c r="C48" s="4" t="s">
        <v>87</v>
      </c>
      <c r="D48" s="30" t="str">
        <f>Y42</f>
        <v>Spanien</v>
      </c>
      <c r="E48" s="26" t="s">
        <v>12</v>
      </c>
      <c r="F48" s="30" t="str">
        <f>Y45</f>
        <v>Nordirland</v>
      </c>
      <c r="G48" s="28"/>
      <c r="H48" s="51">
        <v>0</v>
      </c>
      <c r="I48" s="43" t="s">
        <v>13</v>
      </c>
      <c r="J48" s="50">
        <v>1</v>
      </c>
      <c r="K48" s="7" t="s">
        <v>14</v>
      </c>
      <c r="M48" s="89" t="str">
        <f>IF(N43&gt;0,M43,"")</f>
        <v>Spanien</v>
      </c>
      <c r="N48" s="2">
        <v>23</v>
      </c>
      <c r="P48" s="53"/>
      <c r="Q48" s="54"/>
      <c r="T48" s="38">
        <f>IF(K45=$B$116,J45,0)</f>
        <v>1</v>
      </c>
      <c r="U48" s="38">
        <f>IF(K48=$B$116,J47,0)</f>
        <v>1</v>
      </c>
      <c r="V48" s="37"/>
      <c r="W48" s="38">
        <f>IF(K44=$B$116,H44,0)</f>
        <v>0</v>
      </c>
      <c r="AD48" s="34" t="s">
        <v>34</v>
      </c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V48" s="31"/>
      <c r="AW48" s="49"/>
    </row>
    <row r="49" spans="14:49" ht="12.75">
      <c r="N49" s="1"/>
      <c r="T49" s="38">
        <f>IF(K47=$B$116,J48,0)</f>
        <v>1</v>
      </c>
      <c r="U49" s="38">
        <f>IF(K46=$B$116,J46,0)</f>
        <v>1</v>
      </c>
      <c r="V49" s="38">
        <f>IF(K44=$B$116,J44,0)</f>
        <v>0</v>
      </c>
      <c r="W49" s="37"/>
      <c r="AD49" s="34" t="s">
        <v>35</v>
      </c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V49" s="31"/>
      <c r="AW49" s="49"/>
    </row>
    <row r="50" spans="4:49" ht="6" customHeight="1">
      <c r="D50" s="34"/>
      <c r="E50" s="35"/>
      <c r="F50" s="29"/>
      <c r="G50" s="29"/>
      <c r="H50" s="34"/>
      <c r="I50" s="34"/>
      <c r="J50" s="34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V50" s="31"/>
      <c r="AW50" s="49"/>
    </row>
    <row r="51" spans="2:49" s="17" customFormat="1" ht="12.75">
      <c r="B51" s="83" t="s">
        <v>0</v>
      </c>
      <c r="C51" s="84" t="s">
        <v>84</v>
      </c>
      <c r="D51" s="28" t="s">
        <v>2</v>
      </c>
      <c r="E51" s="45"/>
      <c r="G51" s="28"/>
      <c r="H51" s="15"/>
      <c r="I51" s="14"/>
      <c r="K51" s="16"/>
      <c r="L51" s="10"/>
      <c r="M51" s="33" t="s">
        <v>3</v>
      </c>
      <c r="N51" s="10" t="s">
        <v>4</v>
      </c>
      <c r="O51" s="10" t="s">
        <v>5</v>
      </c>
      <c r="P51" s="10" t="s">
        <v>6</v>
      </c>
      <c r="Q51" s="10" t="s">
        <v>7</v>
      </c>
      <c r="R51" s="10" t="s">
        <v>8</v>
      </c>
      <c r="T51" s="34"/>
      <c r="U51" s="34"/>
      <c r="V51" s="34"/>
      <c r="W51" s="34"/>
      <c r="X51" s="28" t="s">
        <v>9</v>
      </c>
      <c r="Y51" s="30" t="s">
        <v>10</v>
      </c>
      <c r="Z51" s="28" t="s">
        <v>23</v>
      </c>
      <c r="AA51" s="28" t="s">
        <v>6</v>
      </c>
      <c r="AB51" s="28" t="s">
        <v>7</v>
      </c>
      <c r="AC51" s="28" t="s">
        <v>8</v>
      </c>
      <c r="AD51" s="28"/>
      <c r="AE51" s="16" t="s">
        <v>24</v>
      </c>
      <c r="AF51" s="18" t="s">
        <v>25</v>
      </c>
      <c r="AG51" s="18"/>
      <c r="AH51" s="18"/>
      <c r="AI51" s="18"/>
      <c r="AJ51" s="18" t="s">
        <v>26</v>
      </c>
      <c r="AK51" s="11" t="s">
        <v>19</v>
      </c>
      <c r="AL51" s="18" t="s">
        <v>27</v>
      </c>
      <c r="AM51" s="18"/>
      <c r="AN51" s="18"/>
      <c r="AO51" s="18"/>
      <c r="AP51" s="18" t="s">
        <v>28</v>
      </c>
      <c r="AQ51" s="18" t="s">
        <v>29</v>
      </c>
      <c r="AR51" s="18"/>
      <c r="AS51" s="18"/>
      <c r="AT51" s="18"/>
      <c r="AU51" s="19" t="s">
        <v>30</v>
      </c>
      <c r="AV51" s="11" t="s">
        <v>31</v>
      </c>
      <c r="AW51" s="48" t="s">
        <v>5</v>
      </c>
    </row>
    <row r="52" spans="2:49" ht="12.75">
      <c r="B52" s="3" t="s">
        <v>32</v>
      </c>
      <c r="C52" s="3" t="s">
        <v>11</v>
      </c>
      <c r="D52" s="34"/>
      <c r="E52" s="34"/>
      <c r="G52" s="34"/>
      <c r="L52" s="1"/>
      <c r="M52" s="36" t="str">
        <f>VLOOKUP(1,$X$52:$AC$55,2,FALSE)</f>
        <v>Brasilien</v>
      </c>
      <c r="N52" s="2">
        <f>VLOOKUP(1,$X$52:$AC$55,3,FALSE)</f>
        <v>6</v>
      </c>
      <c r="O52" s="2">
        <f>VLOOKUP(1,$X$52:$AW$55,26,FALSE)</f>
        <v>0</v>
      </c>
      <c r="P52" s="2">
        <f>VLOOKUP(1,$X$52:$AC$55,4,FALSE)</f>
        <v>10</v>
      </c>
      <c r="Q52" s="2">
        <f>VLOOKUP(1,$X$52:$AC$55,5,FALSE)</f>
        <v>2</v>
      </c>
      <c r="R52" s="2">
        <f>VLOOKUP(1,$X$52:$AC$55,6,FALSE)</f>
        <v>8</v>
      </c>
      <c r="T52" s="37"/>
      <c r="U52" s="38">
        <f>IF(H53="",0,IF(K53=$B$116,IF(H53&gt;J53,2,IF(H53=J53,1,0)),0))</f>
        <v>2</v>
      </c>
      <c r="V52" s="38">
        <f>IF(H55="",0,IF(K55=$B$116,IF(H55&gt;J55,2,IF(H55=J55,1,0)),0))</f>
        <v>2</v>
      </c>
      <c r="W52" s="38">
        <f>IF(H58="",0,IF(K57=$B$116,IF(J58&lt;H58,2,IF(J58=H58,1,0)),0))</f>
        <v>2</v>
      </c>
      <c r="X52" s="39">
        <f>RANK(AD52,$AD$52:$AD$55)</f>
        <v>1</v>
      </c>
      <c r="Y52" s="40" t="s">
        <v>18</v>
      </c>
      <c r="Z52" s="39">
        <f>SUM(T52:W52)</f>
        <v>6</v>
      </c>
      <c r="AA52" s="39">
        <f>SUM(T56:W56)</f>
        <v>10</v>
      </c>
      <c r="AB52" s="39">
        <f>SUM(T56:T59)</f>
        <v>2</v>
      </c>
      <c r="AC52" s="39">
        <f>AA52-AB52</f>
        <v>8</v>
      </c>
      <c r="AD52" s="41">
        <f>IF(Q$58="",AE52*10000000000000000+Z52*100000000000000+AC52*1000000000000+AA52*10000000000+AK52*100000000+AJ52*1000000+AP52*10000+AU52*100+AV52,AE52*10000000000000000+Z52*100000000000000+AK52*1000000000000+AJ52*10000000000+AP52*100000000+AU52*1000000+AC52*10000+AA52*100+AV52)</f>
        <v>608100000000004</v>
      </c>
      <c r="AE52" s="5"/>
      <c r="AF52" s="42"/>
      <c r="AG52" s="42">
        <f>IF($Z52=$Z53,$U52-$T53,0)</f>
        <v>0</v>
      </c>
      <c r="AH52" s="42">
        <f>IF($Z52=$Z54,$V52-$T54,0)</f>
        <v>0</v>
      </c>
      <c r="AI52" s="42">
        <f>IF($Z52=$Z55,$W52-$T55,0)</f>
        <v>0</v>
      </c>
      <c r="AJ52" s="42">
        <f>SUM(AF52:AI52)</f>
        <v>0</v>
      </c>
      <c r="AK52" s="5"/>
      <c r="AL52" s="42"/>
      <c r="AM52" s="42">
        <f>IF($Z52=$Z53,$U56-$T57,0)</f>
        <v>0</v>
      </c>
      <c r="AN52" s="42">
        <f>IF($Z52=$Z54,$V56-$T58,0)</f>
        <v>0</v>
      </c>
      <c r="AO52" s="42">
        <f>IF($Z52=$Z55,$W56-$T59,0)</f>
        <v>0</v>
      </c>
      <c r="AP52" s="42">
        <f>SUM(AL52:AO52)</f>
        <v>0</v>
      </c>
      <c r="AQ52" s="42"/>
      <c r="AR52" s="42">
        <f>IF($Z52=$Z53,$U56,0)</f>
        <v>0</v>
      </c>
      <c r="AS52" s="42">
        <f>IF($Z52=$Z54,$V56,0)</f>
        <v>0</v>
      </c>
      <c r="AT52" s="42">
        <f>IF($Z52=$Z55,$W56,0)</f>
        <v>0</v>
      </c>
      <c r="AU52" s="42">
        <f>SUM(AQ52:AT52)</f>
        <v>0</v>
      </c>
      <c r="AV52" s="5">
        <v>4</v>
      </c>
      <c r="AW52" s="49">
        <f>SUM(T52:T55)</f>
        <v>0</v>
      </c>
    </row>
    <row r="53" spans="2:49" ht="12.75">
      <c r="B53" s="6">
        <v>30116.875</v>
      </c>
      <c r="C53" s="4" t="s">
        <v>89</v>
      </c>
      <c r="D53" s="30" t="str">
        <f>Y52</f>
        <v>Brasilien</v>
      </c>
      <c r="E53" s="26" t="s">
        <v>12</v>
      </c>
      <c r="F53" s="30" t="str">
        <f>Y53</f>
        <v>Sowjetunion</v>
      </c>
      <c r="G53" s="28"/>
      <c r="H53" s="50">
        <v>2</v>
      </c>
      <c r="I53" s="43" t="s">
        <v>13</v>
      </c>
      <c r="J53" s="50">
        <v>1</v>
      </c>
      <c r="K53" s="7" t="s">
        <v>14</v>
      </c>
      <c r="L53" s="1"/>
      <c r="M53" s="36" t="str">
        <f>VLOOKUP(2,$X$52:$AC$55,2,FALSE)</f>
        <v>Sowjetunion</v>
      </c>
      <c r="N53" s="2">
        <f>VLOOKUP(2,$X$52:$AC$55,3,FALSE)</f>
        <v>3</v>
      </c>
      <c r="O53" s="2">
        <f>VLOOKUP(2,$X$52:$AW$55,26,FALSE)</f>
        <v>3</v>
      </c>
      <c r="P53" s="2">
        <f>VLOOKUP(2,$X$52:$AC$55,4,FALSE)</f>
        <v>6</v>
      </c>
      <c r="Q53" s="2">
        <f>VLOOKUP(2,$X$52:$AC$55,5,FALSE)</f>
        <v>4</v>
      </c>
      <c r="R53" s="2">
        <f>VLOOKUP(2,$X$52:$AC$55,6,FALSE)</f>
        <v>2</v>
      </c>
      <c r="T53" s="38">
        <f>IF(J53="",0,IF(K53=$B$116,IF(H53&lt;J53,2,IF(H53=J53,1,0)),0))</f>
        <v>0</v>
      </c>
      <c r="U53" s="37"/>
      <c r="V53" s="38">
        <f>IF(H57="",0,IF(K58=$B$116,IF(H57&gt;J57,2,IF(H57=J57,1,0)),0))</f>
        <v>1</v>
      </c>
      <c r="W53" s="38">
        <f>IF(H56="",0,IF(K56=$B$116,IF(H56&gt;J56,2,IF(H56=J56,1,0)),0))</f>
        <v>2</v>
      </c>
      <c r="X53" s="39">
        <f>RANK(AD53,$AD$52:$AD$55)</f>
        <v>2</v>
      </c>
      <c r="Y53" s="40" t="s">
        <v>77</v>
      </c>
      <c r="Z53" s="39">
        <f>SUM(T53:W53)</f>
        <v>3</v>
      </c>
      <c r="AA53" s="39">
        <f>SUM(T57:W57)</f>
        <v>6</v>
      </c>
      <c r="AB53" s="39">
        <f>SUM(U56:U59)</f>
        <v>4</v>
      </c>
      <c r="AC53" s="39">
        <f>AA53-AB53</f>
        <v>2</v>
      </c>
      <c r="AD53" s="41">
        <f>IF(Q$58="",AE53*10000000000000000+Z53*100000000000000+AC53*1000000000000+AA53*10000000000+AK53*100000000+AJ53*1000000+AP53*10000+AU53*100+AV53,AE53*10000000000000000+Z53*100000000000000+AK53*1000000000000+AJ53*10000000000+AP53*100000000+AU53*1000000+AC53*10000+AA53*100+AV53)</f>
        <v>302060000000203</v>
      </c>
      <c r="AE53" s="5"/>
      <c r="AF53" s="42">
        <f>IF($Z53=$Z52,$T53-$U52,0)</f>
        <v>0</v>
      </c>
      <c r="AG53" s="42"/>
      <c r="AH53" s="42">
        <f>IF($Z53=$Z54,$V53-$U54,0)</f>
        <v>0</v>
      </c>
      <c r="AI53" s="42">
        <f>IF($Z53=$Z55,$W53-$U55,0)</f>
        <v>0</v>
      </c>
      <c r="AJ53" s="42">
        <f>SUM(AF53:AI53)</f>
        <v>0</v>
      </c>
      <c r="AK53" s="5"/>
      <c r="AL53" s="42">
        <f>IF($Z53=$Z52,$T57-$U56,0)</f>
        <v>0</v>
      </c>
      <c r="AM53" s="42"/>
      <c r="AN53" s="42">
        <f>IF($Z53=$Z54,$V57-$U58,0)</f>
        <v>0</v>
      </c>
      <c r="AO53" s="42">
        <f>IF($Z53=$Z55,$W57-$U59,0)</f>
        <v>0</v>
      </c>
      <c r="AP53" s="42">
        <f>SUM(AL53:AO53)</f>
        <v>0</v>
      </c>
      <c r="AQ53" s="42">
        <f>IF($Z53=$Z52,$T57,0)</f>
        <v>0</v>
      </c>
      <c r="AR53" s="42"/>
      <c r="AS53" s="42">
        <f>IF($Z53=$Z54,$V57,0)</f>
        <v>2</v>
      </c>
      <c r="AT53" s="42">
        <f>IF($Z53=$Z55,$W57,0)</f>
        <v>0</v>
      </c>
      <c r="AU53" s="42">
        <f>SUM(AQ53:AT53)</f>
        <v>2</v>
      </c>
      <c r="AV53" s="5">
        <v>3</v>
      </c>
      <c r="AW53" s="49">
        <f>SUM(U52:U55)</f>
        <v>3</v>
      </c>
    </row>
    <row r="54" spans="2:49" ht="12.75">
      <c r="B54" s="6">
        <v>30117.875</v>
      </c>
      <c r="C54" s="4" t="s">
        <v>90</v>
      </c>
      <c r="D54" s="30" t="str">
        <f>Y54</f>
        <v>Schottland</v>
      </c>
      <c r="E54" s="26" t="s">
        <v>12</v>
      </c>
      <c r="F54" s="30" t="str">
        <f>Y55</f>
        <v>Neuseeland</v>
      </c>
      <c r="G54" s="28"/>
      <c r="H54" s="51">
        <v>5</v>
      </c>
      <c r="I54" s="43" t="s">
        <v>13</v>
      </c>
      <c r="J54" s="50">
        <v>2</v>
      </c>
      <c r="K54" s="7" t="s">
        <v>14</v>
      </c>
      <c r="L54" s="1"/>
      <c r="M54" s="36" t="str">
        <f>VLOOKUP(3,$X$52:$AC$55,2,FALSE)</f>
        <v>Schottland</v>
      </c>
      <c r="N54" s="2">
        <f>VLOOKUP(3,$X$52:$AC$55,3,FALSE)</f>
        <v>3</v>
      </c>
      <c r="O54" s="2">
        <f>VLOOKUP(3,$X$52:$AW$55,26,FALSE)</f>
        <v>3</v>
      </c>
      <c r="P54" s="2">
        <f>VLOOKUP(3,$X$52:$AC$55,4,FALSE)</f>
        <v>8</v>
      </c>
      <c r="Q54" s="2">
        <f>VLOOKUP(3,$X$52:$AC$55,5,FALSE)</f>
        <v>8</v>
      </c>
      <c r="R54" s="2">
        <f>VLOOKUP(3,$X$52:$AC$55,6,FALSE)</f>
        <v>0</v>
      </c>
      <c r="T54" s="38">
        <f>IF(J55="",0,IF(K55=$B$116,IF(H55&lt;J55,2,IF(H55=J55,1,0)),0))</f>
        <v>0</v>
      </c>
      <c r="U54" s="38">
        <f>IF(J57="",0,IF(K58=$B$116,IF(H57&lt;J57,2,IF(H57=J57,1,0)),0))</f>
        <v>1</v>
      </c>
      <c r="V54" s="37"/>
      <c r="W54" s="38">
        <f>IF(H54="",0,IF(K54=$B$116,IF(H54&gt;J54,2,IF(H54=J54,1,0)),0))</f>
        <v>2</v>
      </c>
      <c r="X54" s="39">
        <f>RANK(AD54,$AD$52:$AD$55)</f>
        <v>3</v>
      </c>
      <c r="Y54" s="40" t="s">
        <v>44</v>
      </c>
      <c r="Z54" s="39">
        <f>SUM(T54:W54)</f>
        <v>3</v>
      </c>
      <c r="AA54" s="39">
        <f>SUM(T58:W58)</f>
        <v>8</v>
      </c>
      <c r="AB54" s="39">
        <f>SUM(V56:V59)</f>
        <v>8</v>
      </c>
      <c r="AC54" s="39">
        <f>AA54-AB54</f>
        <v>0</v>
      </c>
      <c r="AD54" s="41">
        <f>IF(Q$58="",AE54*10000000000000000+Z54*100000000000000+AC54*1000000000000+AA54*10000000000+AK54*100000000+AJ54*1000000+AP54*10000+AU54*100+AV54,AE54*10000000000000000+Z54*100000000000000+AK54*1000000000000+AJ54*10000000000+AP54*100000000+AU54*1000000+AC54*10000+AA54*100+AV54)</f>
        <v>300080000000202</v>
      </c>
      <c r="AE54" s="5"/>
      <c r="AF54" s="42">
        <f>IF($Z54=$Z52,$T54-$V52,0)</f>
        <v>0</v>
      </c>
      <c r="AG54" s="42">
        <f>IF($Z54=$Z53,$U54-$V53,0)</f>
        <v>0</v>
      </c>
      <c r="AH54" s="42"/>
      <c r="AI54" s="42">
        <f>IF($Z54=$Z55,$W54-$V55,0)</f>
        <v>0</v>
      </c>
      <c r="AJ54" s="42">
        <f>SUM(AF54:AI54)</f>
        <v>0</v>
      </c>
      <c r="AK54" s="5"/>
      <c r="AL54" s="42">
        <f>IF($Z54=$Z52,$T58-$V56,0)</f>
        <v>0</v>
      </c>
      <c r="AM54" s="42">
        <f>IF($Z54=$Z53,$U58-$V57,0)</f>
        <v>0</v>
      </c>
      <c r="AN54" s="42"/>
      <c r="AO54" s="42">
        <f>IF($Z54=$Z55,$W58-$V59,0)</f>
        <v>0</v>
      </c>
      <c r="AP54" s="42">
        <f>SUM(AL54:AO54)</f>
        <v>0</v>
      </c>
      <c r="AQ54" s="42">
        <f>IF($Z54=$Z52,$T58,0)</f>
        <v>0</v>
      </c>
      <c r="AR54" s="42">
        <f>IF($Z54=$Z53,$U58,0)</f>
        <v>2</v>
      </c>
      <c r="AS54" s="42"/>
      <c r="AT54" s="42">
        <f>IF($Z54=$Z55,$W58,0)</f>
        <v>0</v>
      </c>
      <c r="AU54" s="42">
        <f>SUM(AQ54:AT54)</f>
        <v>2</v>
      </c>
      <c r="AV54" s="5">
        <v>2</v>
      </c>
      <c r="AW54" s="49">
        <f>SUM(V52:V55)</f>
        <v>3</v>
      </c>
    </row>
    <row r="55" spans="2:49" ht="12.75">
      <c r="B55" s="6">
        <v>30120.875</v>
      </c>
      <c r="C55" s="4" t="s">
        <v>89</v>
      </c>
      <c r="D55" s="30" t="str">
        <f>Y52</f>
        <v>Brasilien</v>
      </c>
      <c r="E55" s="26" t="s">
        <v>12</v>
      </c>
      <c r="F55" s="30" t="str">
        <f>Y54</f>
        <v>Schottland</v>
      </c>
      <c r="H55" s="51">
        <v>4</v>
      </c>
      <c r="I55" s="43" t="s">
        <v>13</v>
      </c>
      <c r="J55" s="50">
        <v>1</v>
      </c>
      <c r="K55" s="7" t="s">
        <v>14</v>
      </c>
      <c r="L55" s="1"/>
      <c r="M55" s="36" t="str">
        <f>VLOOKUP(4,$X$52:$AC$55,2,FALSE)</f>
        <v>Neuseeland</v>
      </c>
      <c r="N55" s="2">
        <f>VLOOKUP(4,$X$52:$AC$55,3,FALSE)</f>
        <v>0</v>
      </c>
      <c r="O55" s="2">
        <f>VLOOKUP(4,$X$52:$AW$55,26,FALSE)</f>
        <v>6</v>
      </c>
      <c r="P55" s="2">
        <f>VLOOKUP(4,$X$52:$AC$55,4,FALSE)</f>
        <v>2</v>
      </c>
      <c r="Q55" s="2">
        <f>VLOOKUP(4,$X$52:$AC$55,5,FALSE)</f>
        <v>12</v>
      </c>
      <c r="R55" s="2">
        <f>VLOOKUP(4,$X$52:$AC$55,6,FALSE)</f>
        <v>-10</v>
      </c>
      <c r="T55" s="38">
        <f>IF(J58="",0,IF(K57=$B$116,IF(J58&gt;H58,2,IF(J58=H58,1,0)),0))</f>
        <v>0</v>
      </c>
      <c r="U55" s="38">
        <f>IF(J56="",0,IF(K56=$B$116,IF(H56&lt;J56,2,IF(H56=J56,1,0)),0))</f>
        <v>0</v>
      </c>
      <c r="V55" s="38">
        <f>IF(J54="",0,IF(K54=$B$116,IF(H54&lt;J54,2,IF(H54=J54,1,0)),0))</f>
        <v>0</v>
      </c>
      <c r="W55" s="37"/>
      <c r="X55" s="39">
        <f>RANK(AD55,$AD$52:$AD$55)</f>
        <v>4</v>
      </c>
      <c r="Y55" s="40" t="s">
        <v>78</v>
      </c>
      <c r="Z55" s="39">
        <f>SUM(T55:W55)</f>
        <v>0</v>
      </c>
      <c r="AA55" s="39">
        <f>SUM(T59:W59)</f>
        <v>2</v>
      </c>
      <c r="AB55" s="39">
        <f>SUM(W56:W59)</f>
        <v>12</v>
      </c>
      <c r="AC55" s="39">
        <f>AA55-AB55</f>
        <v>-10</v>
      </c>
      <c r="AD55" s="41">
        <f>IF(Q$58="",AE55*10000000000000000+Z55*100000000000000+AC55*1000000000000+AA55*10000000000+AK55*100000000+AJ55*1000000+AP55*10000+AU55*100+AV55,AE55*10000000000000000+Z55*100000000000000+AK55*1000000000000+AJ55*10000000000+AP55*100000000+AU55*1000000+AC55*10000+AA55*100+AV55)</f>
        <v>-9979999999999</v>
      </c>
      <c r="AE55" s="5"/>
      <c r="AF55" s="42">
        <f>IF($Z55=$Z52,$T55-$W52,0)</f>
        <v>0</v>
      </c>
      <c r="AG55" s="42">
        <f>IF($Z55=$Z53,$U55-$W53,0)</f>
        <v>0</v>
      </c>
      <c r="AH55" s="42">
        <f>IF($Z55=$Z54,$V55-$W54,0)</f>
        <v>0</v>
      </c>
      <c r="AI55" s="42"/>
      <c r="AJ55" s="42">
        <f>SUM(AF55:AI55)</f>
        <v>0</v>
      </c>
      <c r="AK55" s="5"/>
      <c r="AL55" s="42">
        <f>IF($Z55=$Z52,$T59-$W56,0)</f>
        <v>0</v>
      </c>
      <c r="AM55" s="42">
        <f>IF($Z55=$Z53,$U59-$W57,0)</f>
        <v>0</v>
      </c>
      <c r="AN55" s="42">
        <f>IF($Z55=$Z54,$V59-$W58,0)</f>
        <v>0</v>
      </c>
      <c r="AO55" s="42"/>
      <c r="AP55" s="42">
        <f>SUM(AL55:AO55)</f>
        <v>0</v>
      </c>
      <c r="AQ55" s="42">
        <f>IF($Z55=$Z52,$T59,0)</f>
        <v>0</v>
      </c>
      <c r="AR55" s="42">
        <f>IF($Z55=$Z53,$U59,0)</f>
        <v>0</v>
      </c>
      <c r="AS55" s="42">
        <f>IF($Z55=$Z54,$V59,0)</f>
        <v>0</v>
      </c>
      <c r="AT55" s="42"/>
      <c r="AU55" s="42">
        <f>SUM(AQ55:AT55)</f>
        <v>0</v>
      </c>
      <c r="AV55" s="5">
        <v>1</v>
      </c>
      <c r="AW55" s="49">
        <f>SUM(W52:W55)</f>
        <v>6</v>
      </c>
    </row>
    <row r="56" spans="2:49" ht="12.75">
      <c r="B56" s="6">
        <v>30121.875</v>
      </c>
      <c r="C56" s="4" t="s">
        <v>90</v>
      </c>
      <c r="D56" s="30" t="str">
        <f>Y53</f>
        <v>Sowjetunion</v>
      </c>
      <c r="E56" s="26" t="s">
        <v>12</v>
      </c>
      <c r="F56" s="30" t="str">
        <f>Y55</f>
        <v>Neuseeland</v>
      </c>
      <c r="G56" s="28"/>
      <c r="H56" s="51">
        <v>3</v>
      </c>
      <c r="I56" s="43" t="s">
        <v>13</v>
      </c>
      <c r="J56" s="50">
        <v>0</v>
      </c>
      <c r="K56" s="7" t="s">
        <v>14</v>
      </c>
      <c r="L56" s="1"/>
      <c r="N56" s="1"/>
      <c r="O56" s="1"/>
      <c r="P56" s="1"/>
      <c r="T56" s="37"/>
      <c r="U56" s="38">
        <f>IF(K53=$B$116,H53,0)</f>
        <v>2</v>
      </c>
      <c r="V56" s="38">
        <f>IF(K55=$B$116,H55,0)</f>
        <v>4</v>
      </c>
      <c r="W56" s="38">
        <f>IF(K57=$B$116,H58,0)</f>
        <v>4</v>
      </c>
      <c r="X56" s="39"/>
      <c r="Y56" s="39"/>
      <c r="Z56" s="39"/>
      <c r="AA56" s="39"/>
      <c r="AB56" s="39"/>
      <c r="AC56" s="39"/>
      <c r="AD56" s="44"/>
      <c r="AE56" s="7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V56" s="42"/>
      <c r="AW56" s="49"/>
    </row>
    <row r="57" spans="2:49" ht="12.75">
      <c r="B57" s="6">
        <v>30124.875</v>
      </c>
      <c r="C57" s="4" t="s">
        <v>90</v>
      </c>
      <c r="D57" s="30" t="str">
        <f>Y53</f>
        <v>Sowjetunion</v>
      </c>
      <c r="E57" s="26" t="s">
        <v>12</v>
      </c>
      <c r="F57" s="30" t="str">
        <f>Y54</f>
        <v>Schottland</v>
      </c>
      <c r="G57" s="34"/>
      <c r="H57" s="51">
        <v>2</v>
      </c>
      <c r="I57" s="43" t="s">
        <v>13</v>
      </c>
      <c r="J57" s="51">
        <v>2</v>
      </c>
      <c r="K57" s="7" t="s">
        <v>14</v>
      </c>
      <c r="M57" s="86" t="str">
        <f>IF(N52&gt;0,M52,"")</f>
        <v>Brasilien</v>
      </c>
      <c r="N57" s="2">
        <v>16</v>
      </c>
      <c r="Q57" s="52"/>
      <c r="T57" s="38">
        <f>IF(K53=$B$116,J53,0)</f>
        <v>1</v>
      </c>
      <c r="U57" s="37"/>
      <c r="V57" s="38">
        <f>IF(K58=$B$116,H57,0)</f>
        <v>2</v>
      </c>
      <c r="W57" s="38">
        <f>IF(K56=$B$116,H56,0)</f>
        <v>3</v>
      </c>
      <c r="AD57" s="34" t="s">
        <v>33</v>
      </c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V57" s="31"/>
      <c r="AW57" s="49"/>
    </row>
    <row r="58" spans="2:49" ht="12.75">
      <c r="B58" s="6">
        <v>30125.875</v>
      </c>
      <c r="C58" s="4" t="s">
        <v>89</v>
      </c>
      <c r="D58" s="30" t="str">
        <f>Y52</f>
        <v>Brasilien</v>
      </c>
      <c r="E58" s="26" t="s">
        <v>12</v>
      </c>
      <c r="F58" s="30" t="str">
        <f>Y55</f>
        <v>Neuseeland</v>
      </c>
      <c r="H58" s="51">
        <v>4</v>
      </c>
      <c r="I58" s="9" t="s">
        <v>13</v>
      </c>
      <c r="J58" s="50">
        <v>0</v>
      </c>
      <c r="K58" s="7" t="s">
        <v>14</v>
      </c>
      <c r="M58" s="87" t="str">
        <f>IF(N53&gt;0,M53,"")</f>
        <v>Sowjetunion</v>
      </c>
      <c r="N58" s="2">
        <v>26</v>
      </c>
      <c r="Q58" s="54"/>
      <c r="T58" s="38">
        <f>IF(K55=$B$116,J55,0)</f>
        <v>1</v>
      </c>
      <c r="U58" s="38">
        <f>IF(K58=$B$116,J57,0)</f>
        <v>2</v>
      </c>
      <c r="V58" s="37"/>
      <c r="W58" s="38">
        <f>IF(K54=$B$116,H54,0)</f>
        <v>5</v>
      </c>
      <c r="AD58" s="34" t="s">
        <v>34</v>
      </c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V58" s="31"/>
      <c r="AW58" s="49"/>
    </row>
    <row r="59" spans="14:49" ht="12.75">
      <c r="N59" s="1"/>
      <c r="T59" s="38">
        <f>IF(K57=$B$116,J58,0)</f>
        <v>0</v>
      </c>
      <c r="U59" s="38">
        <f>IF(K56=$B$116,J56,0)</f>
        <v>0</v>
      </c>
      <c r="V59" s="38">
        <f>IF(K54=$B$116,J54,0)</f>
        <v>2</v>
      </c>
      <c r="W59" s="37"/>
      <c r="AD59" s="34" t="s">
        <v>35</v>
      </c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V59" s="31"/>
      <c r="AW59" s="49"/>
    </row>
    <row r="60" spans="4:49" ht="6" customHeight="1">
      <c r="D60" s="34"/>
      <c r="E60" s="35"/>
      <c r="F60" s="29"/>
      <c r="G60" s="29"/>
      <c r="H60" s="34"/>
      <c r="I60" s="34"/>
      <c r="J60" s="34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V60" s="31"/>
      <c r="AW60" s="49"/>
    </row>
    <row r="61" spans="2:49" s="17" customFormat="1" ht="12.75">
      <c r="B61" s="65" t="s">
        <v>43</v>
      </c>
      <c r="C61" s="66" t="s">
        <v>1</v>
      </c>
      <c r="K61" s="7"/>
      <c r="L61" s="10"/>
      <c r="M61" s="33" t="s">
        <v>3</v>
      </c>
      <c r="N61" s="10" t="s">
        <v>4</v>
      </c>
      <c r="O61" s="10" t="s">
        <v>5</v>
      </c>
      <c r="P61" s="10" t="s">
        <v>6</v>
      </c>
      <c r="Q61" s="10" t="s">
        <v>7</v>
      </c>
      <c r="R61" s="10" t="s">
        <v>8</v>
      </c>
      <c r="T61" s="34"/>
      <c r="U61" s="34"/>
      <c r="V61" s="34"/>
      <c r="W61" s="34"/>
      <c r="X61" s="28" t="s">
        <v>9</v>
      </c>
      <c r="Y61" s="30" t="s">
        <v>10</v>
      </c>
      <c r="Z61" s="28" t="s">
        <v>23</v>
      </c>
      <c r="AA61" s="28" t="s">
        <v>6</v>
      </c>
      <c r="AB61" s="28" t="s">
        <v>7</v>
      </c>
      <c r="AC61" s="28" t="s">
        <v>8</v>
      </c>
      <c r="AD61" s="28"/>
      <c r="AE61" s="16" t="s">
        <v>24</v>
      </c>
      <c r="AF61" s="18" t="s">
        <v>25</v>
      </c>
      <c r="AG61" s="18"/>
      <c r="AH61" s="18"/>
      <c r="AI61" s="18"/>
      <c r="AJ61" s="18" t="s">
        <v>26</v>
      </c>
      <c r="AK61" s="11" t="s">
        <v>19</v>
      </c>
      <c r="AL61" s="18" t="s">
        <v>27</v>
      </c>
      <c r="AM61" s="18"/>
      <c r="AN61" s="18"/>
      <c r="AO61" s="18"/>
      <c r="AP61" s="18" t="s">
        <v>28</v>
      </c>
      <c r="AQ61" s="18" t="s">
        <v>29</v>
      </c>
      <c r="AR61" s="18"/>
      <c r="AS61" s="18"/>
      <c r="AT61" s="18"/>
      <c r="AU61" s="19" t="s">
        <v>30</v>
      </c>
      <c r="AV61" s="11" t="s">
        <v>31</v>
      </c>
      <c r="AW61" s="48" t="s">
        <v>5</v>
      </c>
    </row>
    <row r="62" spans="2:49" ht="12.75">
      <c r="B62" s="3" t="s">
        <v>32</v>
      </c>
      <c r="C62" s="3" t="s">
        <v>11</v>
      </c>
      <c r="L62" s="1"/>
      <c r="M62" s="36" t="str">
        <f>VLOOKUP(1,$X$62:$AC$65,2,FALSE)</f>
        <v>Polen</v>
      </c>
      <c r="N62" s="2">
        <f>VLOOKUP(1,$X$62:$AC$65,3,FALSE)</f>
        <v>3</v>
      </c>
      <c r="O62" s="2">
        <f>VLOOKUP(1,$X$62:$AW$65,26,FALSE)</f>
        <v>1</v>
      </c>
      <c r="P62" s="2">
        <f>VLOOKUP(1,$X$62:$AC$65,4,FALSE)</f>
        <v>3</v>
      </c>
      <c r="Q62" s="2">
        <f>VLOOKUP(1,$X$62:$AC$65,5,FALSE)</f>
        <v>0</v>
      </c>
      <c r="R62" s="2">
        <f>VLOOKUP(1,$X$62:$AC$65,6,FALSE)</f>
        <v>3</v>
      </c>
      <c r="T62" s="37"/>
      <c r="U62" s="38">
        <f>IF(H63="",0,IF(K63=$B$116,IF(H63&gt;J63,2,IF(H63=J63,1,0)),0))</f>
        <v>2</v>
      </c>
      <c r="V62" s="38">
        <f>IF(H65="",0,IF(K65=$B$116,IF(H65&gt;J65,2,IF(H65=J65,1,0)),0))</f>
        <v>1</v>
      </c>
      <c r="W62" s="38">
        <f>IF(J70="",0,IF(K70=$B$116,IF(H70&lt;J70,2,IF(H70=J70,1,0)),0))</f>
        <v>0</v>
      </c>
      <c r="X62" s="39">
        <f>RANK(AD62,$AD$62:$AD$65)</f>
        <v>1</v>
      </c>
      <c r="Y62" s="40" t="str">
        <f>M7</f>
        <v>Polen</v>
      </c>
      <c r="Z62" s="39">
        <f>SUM(T62:W62)</f>
        <v>3</v>
      </c>
      <c r="AA62" s="39">
        <f>SUM(T66:W66)</f>
        <v>3</v>
      </c>
      <c r="AB62" s="39">
        <f>SUM(T66:T69)</f>
        <v>0</v>
      </c>
      <c r="AC62" s="39">
        <f>AA62-AB62</f>
        <v>3</v>
      </c>
      <c r="AD62" s="41">
        <f>IF(BQ$18="",AE62*10000000000000000+Z62*100000000000000+AC62*1000000000000+AA62*10000000000+AK62*100000000+AJ62*1000000+AP62*10000+AU62*100+AV62,AE62*10000000000000000+Z62*100000000000000+AK62*1000000000000+AJ62*10000000000+AP62*100000000+AU62*1000000+AC62*10000+AA62*100+AV62)</f>
        <v>303030000000004</v>
      </c>
      <c r="AE62" s="5"/>
      <c r="AF62" s="42"/>
      <c r="AG62" s="42">
        <f>IF($Z62=$Z63,$U62-$T63,0)</f>
        <v>0</v>
      </c>
      <c r="AH62" s="42">
        <f>IF($Z62=$Z64,$V62-$T64,0)</f>
        <v>0</v>
      </c>
      <c r="AI62" s="42">
        <f>IF($Z62=$Z65,$W62-$T65,0)</f>
        <v>0</v>
      </c>
      <c r="AJ62" s="42">
        <f>SUM(AF62:AI62)</f>
        <v>0</v>
      </c>
      <c r="AK62" s="5"/>
      <c r="AL62" s="42"/>
      <c r="AM62" s="42">
        <f>IF($Z62=$Z63,$U66-$T67,0)</f>
        <v>0</v>
      </c>
      <c r="AN62" s="42">
        <f>IF($Z62=$Z64,$V66-$T68,0)</f>
        <v>0</v>
      </c>
      <c r="AO62" s="42">
        <f>IF($Z62=$Z65,$W66-$T69,0)</f>
        <v>0</v>
      </c>
      <c r="AP62" s="42">
        <f>SUM(AL62:AO62)</f>
        <v>0</v>
      </c>
      <c r="AQ62" s="42"/>
      <c r="AR62" s="42">
        <f>IF($Z62=$Z63,$U66,0)</f>
        <v>0</v>
      </c>
      <c r="AS62" s="42">
        <f>IF($Z62=$Z64,$V66,0)</f>
        <v>0</v>
      </c>
      <c r="AT62" s="42">
        <f>IF($Z62=$Z65,$W66,0)</f>
        <v>0</v>
      </c>
      <c r="AU62" s="42">
        <f>SUM(AQ62:AT62)</f>
        <v>0</v>
      </c>
      <c r="AV62" s="5">
        <v>4</v>
      </c>
      <c r="AW62" s="49">
        <f>SUM(T62:T65)</f>
        <v>1</v>
      </c>
    </row>
    <row r="63" spans="2:49" ht="12.75">
      <c r="B63" s="6">
        <v>30130.875</v>
      </c>
      <c r="C63" s="4" t="s">
        <v>81</v>
      </c>
      <c r="D63" s="67" t="str">
        <f>Y62</f>
        <v>Polen</v>
      </c>
      <c r="F63" s="69" t="str">
        <f>Y63</f>
        <v>Belgien</v>
      </c>
      <c r="H63" s="50">
        <v>3</v>
      </c>
      <c r="I63" s="9" t="s">
        <v>13</v>
      </c>
      <c r="J63" s="50">
        <v>0</v>
      </c>
      <c r="K63" s="7" t="s">
        <v>14</v>
      </c>
      <c r="L63" s="1"/>
      <c r="M63" s="36" t="str">
        <f>VLOOKUP(2,$X$62:$AC$65,2,FALSE)</f>
        <v>Sowjetunion</v>
      </c>
      <c r="N63" s="2">
        <f>VLOOKUP(2,$X$62:$AC$65,3,FALSE)</f>
        <v>3</v>
      </c>
      <c r="O63" s="2">
        <f>VLOOKUP(2,$X$62:$AW$65,26,FALSE)</f>
        <v>1</v>
      </c>
      <c r="P63" s="2">
        <f>VLOOKUP(2,$X$62:$AC$65,4,FALSE)</f>
        <v>1</v>
      </c>
      <c r="Q63" s="2">
        <f>VLOOKUP(2,$X$62:$AC$65,5,FALSE)</f>
        <v>0</v>
      </c>
      <c r="R63" s="2">
        <f>VLOOKUP(2,$X$62:$AC$65,6,FALSE)</f>
        <v>1</v>
      </c>
      <c r="T63" s="38">
        <f>IF(J63="",0,IF(K63=$B$116,IF(H63&lt;J63,2,IF(H63=J63,1,0)),0))</f>
        <v>0</v>
      </c>
      <c r="U63" s="37"/>
      <c r="V63" s="38">
        <f>IF(H64="",0,IF(K64=$B$116,IF(H64&gt;J64,2,IF(H64=J64,1,0)),0))</f>
        <v>0</v>
      </c>
      <c r="W63" s="38">
        <f>IF(H67="",0,IF(K67=$B$116,IF(H67&gt;J67,2,IF(H67=J67,1,0)),0))</f>
        <v>0</v>
      </c>
      <c r="X63" s="39">
        <f>RANK(AD63,$AD$62:$AD$65)</f>
        <v>4</v>
      </c>
      <c r="Y63" s="40" t="str">
        <f>M27</f>
        <v>Belgien</v>
      </c>
      <c r="Z63" s="39">
        <f>SUM(T63:W63)</f>
        <v>0</v>
      </c>
      <c r="AA63" s="39">
        <f>SUM(T67:W67)</f>
        <v>0</v>
      </c>
      <c r="AB63" s="39">
        <f>SUM(U66:U69)</f>
        <v>4</v>
      </c>
      <c r="AC63" s="39">
        <f>AA63-AB63</f>
        <v>-4</v>
      </c>
      <c r="AD63" s="41">
        <f>IF(BQ$18="",AE63*10000000000000000+Z63*100000000000000+AC63*1000000000000+AA63*10000000000+AK63*100000000+AJ63*1000000+AP63*10000+AU63*100+AV63,AE63*10000000000000000+Z63*100000000000000+AK63*1000000000000+AJ63*10000000000+AP63*100000000+AU63*1000000+AC63*10000+AA63*100+AV63)</f>
        <v>-3999999999997</v>
      </c>
      <c r="AE63" s="5"/>
      <c r="AF63" s="42">
        <f>IF($Z63=$Z62,$T63-$U62,0)</f>
        <v>0</v>
      </c>
      <c r="AG63" s="42"/>
      <c r="AH63" s="42">
        <f>IF($Z63=$Z64,$V63-$U64,0)</f>
        <v>0</v>
      </c>
      <c r="AI63" s="42">
        <f>IF($Z63=$Z65,$W63-$U65,0)</f>
        <v>0</v>
      </c>
      <c r="AJ63" s="42">
        <f>SUM(AF63:AI63)</f>
        <v>0</v>
      </c>
      <c r="AK63" s="5"/>
      <c r="AL63" s="42">
        <f>IF($Z63=$Z62,$T67-$U66,0)</f>
        <v>0</v>
      </c>
      <c r="AM63" s="42"/>
      <c r="AN63" s="42">
        <f>IF($Z63=$Z64,$V67-$U68,0)</f>
        <v>0</v>
      </c>
      <c r="AO63" s="42">
        <f>IF($Z63=$Z65,$W67-$U69,0)</f>
        <v>0</v>
      </c>
      <c r="AP63" s="42">
        <f>SUM(AL63:AO63)</f>
        <v>0</v>
      </c>
      <c r="AQ63" s="42">
        <f>IF($Z63=$Z62,$T67,0)</f>
        <v>0</v>
      </c>
      <c r="AR63" s="42"/>
      <c r="AS63" s="42">
        <f>IF($Z63=$Z64,$V67,0)</f>
        <v>0</v>
      </c>
      <c r="AT63" s="42">
        <f>IF($Z63=$Z65,$W67,0)</f>
        <v>0</v>
      </c>
      <c r="AU63" s="42">
        <f>SUM(AQ63:AT63)</f>
        <v>0</v>
      </c>
      <c r="AV63" s="5">
        <v>3</v>
      </c>
      <c r="AW63" s="49">
        <f>SUM(U62:U65)</f>
        <v>4</v>
      </c>
    </row>
    <row r="64" spans="2:49" ht="12.75">
      <c r="B64" s="6">
        <v>30133.875</v>
      </c>
      <c r="C64" s="4" t="s">
        <v>81</v>
      </c>
      <c r="D64" s="69" t="str">
        <f>Y63</f>
        <v>Belgien</v>
      </c>
      <c r="E64" s="26" t="s">
        <v>12</v>
      </c>
      <c r="F64" s="87" t="str">
        <f>Y64</f>
        <v>Sowjetunion</v>
      </c>
      <c r="H64" s="51">
        <v>0</v>
      </c>
      <c r="I64" s="43" t="s">
        <v>13</v>
      </c>
      <c r="J64" s="51">
        <v>1</v>
      </c>
      <c r="K64" s="7" t="s">
        <v>14</v>
      </c>
      <c r="L64" s="1"/>
      <c r="M64" s="36" t="str">
        <f>VLOOKUP(4,$X$62:$AC$65,2,FALSE)</f>
        <v>Belgien</v>
      </c>
      <c r="N64" s="2">
        <f>VLOOKUP(4,$X$62:$AC$65,3,FALSE)</f>
        <v>0</v>
      </c>
      <c r="O64" s="2">
        <f>VLOOKUP(4,$X$62:$AW$65,26,FALSE)</f>
        <v>4</v>
      </c>
      <c r="P64" s="2">
        <f>VLOOKUP(4,$X$62:$AC$65,4,FALSE)</f>
        <v>0</v>
      </c>
      <c r="Q64" s="2">
        <f>VLOOKUP(4,$X$62:$AC$65,5,FALSE)</f>
        <v>4</v>
      </c>
      <c r="R64" s="2">
        <f>VLOOKUP(4,$X$62:$AC$65,6,FALSE)</f>
        <v>-4</v>
      </c>
      <c r="T64" s="38">
        <f>IF(J65="",0,IF(K65=$B$116,IF(H65&lt;J65,2,IF(H65=J65,1,0)),0))</f>
        <v>1</v>
      </c>
      <c r="U64" s="38">
        <f>IF(J64="",0,IF(K64=$B$116,IF(H64&lt;J64,2,IF(H64=J64,1,0)),0))</f>
        <v>2</v>
      </c>
      <c r="V64" s="37"/>
      <c r="W64" s="38">
        <f>IF(J69="",0,IF(K69=$B$116,IF(J69&gt;H69,2,IF(J69=H69,1,0)),0))</f>
        <v>0</v>
      </c>
      <c r="X64" s="39">
        <f>RANK(AD64,$AD$62:$AD$65)</f>
        <v>2</v>
      </c>
      <c r="Y64" s="40" t="str">
        <f>M58</f>
        <v>Sowjetunion</v>
      </c>
      <c r="Z64" s="39">
        <f>SUM(T64:W64)</f>
        <v>3</v>
      </c>
      <c r="AA64" s="39">
        <f>SUM(T68:W68)</f>
        <v>1</v>
      </c>
      <c r="AB64" s="39">
        <f>SUM(V66:V69)</f>
        <v>0</v>
      </c>
      <c r="AC64" s="39">
        <f>AA64-AB64</f>
        <v>1</v>
      </c>
      <c r="AD64" s="41">
        <f>IF(BQ$18="",AE64*10000000000000000+Z64*100000000000000+AC64*1000000000000+AA64*10000000000+AK64*100000000+AJ64*1000000+AP64*10000+AU64*100+AV64,AE64*10000000000000000+Z64*100000000000000+AK64*1000000000000+AJ64*10000000000+AP64*100000000+AU64*1000000+AC64*10000+AA64*100+AV64)</f>
        <v>301010000000002</v>
      </c>
      <c r="AE64" s="5"/>
      <c r="AF64" s="42">
        <f>IF($Z64=$Z62,$T64-$V62,0)</f>
        <v>0</v>
      </c>
      <c r="AG64" s="42">
        <f>IF($Z64=$Z63,$U64-$V63,0)</f>
        <v>0</v>
      </c>
      <c r="AH64" s="42"/>
      <c r="AI64" s="42">
        <f>IF($Z64=$Z65,$W64-$V65,0)</f>
        <v>0</v>
      </c>
      <c r="AJ64" s="42">
        <f>SUM(AF64:AI64)</f>
        <v>0</v>
      </c>
      <c r="AK64" s="5"/>
      <c r="AL64" s="42">
        <f>IF($Z64=$Z62,$T68-$V66,0)</f>
        <v>0</v>
      </c>
      <c r="AM64" s="42">
        <f>IF($Z64=$Z63,$U68-$V67,0)</f>
        <v>0</v>
      </c>
      <c r="AN64" s="42"/>
      <c r="AO64" s="42">
        <f>IF($Z64=$Z65,$W68-$V69,0)</f>
        <v>0</v>
      </c>
      <c r="AP64" s="42">
        <f>SUM(AL64:AO64)</f>
        <v>0</v>
      </c>
      <c r="AQ64" s="42">
        <f>IF($Z64=$Z62,$T68,0)</f>
        <v>0</v>
      </c>
      <c r="AR64" s="42">
        <f>IF($Z64=$Z63,$U68,0)</f>
        <v>0</v>
      </c>
      <c r="AS64" s="42"/>
      <c r="AT64" s="42">
        <f>IF($Z64=$Z65,$W68,0)</f>
        <v>0</v>
      </c>
      <c r="AU64" s="42">
        <f>SUM(AQ64:AT64)</f>
        <v>0</v>
      </c>
      <c r="AV64" s="5">
        <v>2</v>
      </c>
      <c r="AW64" s="49">
        <f>SUM(V62:V65)</f>
        <v>1</v>
      </c>
    </row>
    <row r="65" spans="2:49" ht="12.75">
      <c r="B65" s="6">
        <v>30136.875</v>
      </c>
      <c r="C65" s="4" t="s">
        <v>81</v>
      </c>
      <c r="D65" s="67" t="str">
        <f>Y62</f>
        <v>Polen</v>
      </c>
      <c r="E65" s="26" t="s">
        <v>12</v>
      </c>
      <c r="F65" s="87" t="str">
        <f>Y64</f>
        <v>Sowjetunion</v>
      </c>
      <c r="G65" s="28"/>
      <c r="H65" s="51">
        <v>0</v>
      </c>
      <c r="I65" s="43" t="s">
        <v>13</v>
      </c>
      <c r="J65" s="50">
        <v>0</v>
      </c>
      <c r="K65" s="7" t="s">
        <v>14</v>
      </c>
      <c r="L65" s="1"/>
      <c r="T65" s="38">
        <f>IF(H70="",0,IF(K70=$B$116,IF(H70&gt;J70,2,IF(H70=J70,1,0)),0))</f>
        <v>0</v>
      </c>
      <c r="U65" s="38">
        <f>IF(J67="",0,IF(K67=$B$116,IF(H67&lt;J67,2,IF(H67=J67,1,0)),0))</f>
        <v>0</v>
      </c>
      <c r="V65" s="38">
        <f>IF(H69="",0,IF(K69=$B$116,IF(J69&lt;H69,2,IF(J69=H69,1,0)),0))</f>
        <v>0</v>
      </c>
      <c r="W65" s="37"/>
      <c r="X65" s="39">
        <f>RANK(AD65,$AD$62:$AD$65)</f>
        <v>3</v>
      </c>
      <c r="Y65" s="40"/>
      <c r="Z65" s="39">
        <f>SUM(T65:W65)</f>
        <v>0</v>
      </c>
      <c r="AA65" s="39">
        <f>SUM(T69:W69)</f>
        <v>0</v>
      </c>
      <c r="AB65" s="39">
        <f>SUM(W66:W69)</f>
        <v>0</v>
      </c>
      <c r="AC65" s="39">
        <f>AA65-AB65</f>
        <v>0</v>
      </c>
      <c r="AD65" s="41">
        <f>IF(BQ$18="",AE65*10000000000000000+Z65*100000000000000+AC65*1000000000000+AA65*10000000000+AK65*100000000+AJ65*1000000+AP65*10000+AU65*100+AV65,AE65*10000000000000000+Z65*100000000000000+AK65*1000000000000+AJ65*10000000000+AP65*100000000+AU65*1000000+AC65*10000+AA65*100+AV65)</f>
        <v>1</v>
      </c>
      <c r="AE65" s="5"/>
      <c r="AF65" s="42">
        <f>IF($Z65=$Z62,$T65-$W62,0)</f>
        <v>0</v>
      </c>
      <c r="AG65" s="42">
        <f>IF($Z65=$Z63,$U65-$W63,0)</f>
        <v>0</v>
      </c>
      <c r="AH65" s="42">
        <f>IF($Z65=$Z64,$V65-$W64,0)</f>
        <v>0</v>
      </c>
      <c r="AI65" s="42"/>
      <c r="AJ65" s="42">
        <f>SUM(AF65:AI65)</f>
        <v>0</v>
      </c>
      <c r="AK65" s="5"/>
      <c r="AL65" s="42">
        <f>IF($Z65=$Z62,$T69-$W66,0)</f>
        <v>0</v>
      </c>
      <c r="AM65" s="42">
        <f>IF($Z65=$Z63,$U69-$W67,0)</f>
        <v>0</v>
      </c>
      <c r="AN65" s="42">
        <f>IF($Z65=$Z64,$V69-$W68,0)</f>
        <v>0</v>
      </c>
      <c r="AO65" s="42"/>
      <c r="AP65" s="42">
        <f>SUM(AL65:AO65)</f>
        <v>0</v>
      </c>
      <c r="AQ65" s="42">
        <f>IF($Z65=$Z62,$T69,0)</f>
        <v>0</v>
      </c>
      <c r="AR65" s="42">
        <f>IF($Z65=$Z63,$U69,0)</f>
        <v>0</v>
      </c>
      <c r="AS65" s="42">
        <f>IF($Z65=$Z64,$V69,0)</f>
        <v>0</v>
      </c>
      <c r="AT65" s="42"/>
      <c r="AU65" s="42">
        <f>SUM(AQ65:AT65)</f>
        <v>0</v>
      </c>
      <c r="AV65" s="5">
        <v>1</v>
      </c>
      <c r="AW65" s="49">
        <f>SUM(W62:W65)</f>
        <v>0</v>
      </c>
    </row>
    <row r="66" spans="2:49" ht="12.75">
      <c r="B66" s="6"/>
      <c r="C66" s="4"/>
      <c r="D66" s="35"/>
      <c r="E66" s="35"/>
      <c r="F66" s="35"/>
      <c r="L66" s="1"/>
      <c r="N66" s="1"/>
      <c r="P66" s="1"/>
      <c r="Q66" s="1"/>
      <c r="T66" s="37"/>
      <c r="U66" s="38">
        <f>IF(K63=$B$116,H63,0)</f>
        <v>3</v>
      </c>
      <c r="V66" s="38">
        <f>IF(K65=$B$116,H65,0)</f>
        <v>0</v>
      </c>
      <c r="W66" s="38">
        <f>IF(K70=$B$116,J70,0)</f>
        <v>0</v>
      </c>
      <c r="X66" s="39"/>
      <c r="Y66" s="39"/>
      <c r="Z66" s="39"/>
      <c r="AA66" s="39"/>
      <c r="AB66" s="39"/>
      <c r="AC66" s="39"/>
      <c r="AD66" s="44"/>
      <c r="AE66" s="7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V66" s="42"/>
      <c r="AW66" s="64"/>
    </row>
    <row r="67" spans="2:49" ht="12.75">
      <c r="B67" s="6"/>
      <c r="C67" s="4"/>
      <c r="D67" s="35"/>
      <c r="E67" s="35"/>
      <c r="F67" s="35"/>
      <c r="M67" s="66" t="str">
        <f>IF(N62&gt;0,M62,"")</f>
        <v>Polen</v>
      </c>
      <c r="N67" s="2" t="s">
        <v>15</v>
      </c>
      <c r="Q67" s="52"/>
      <c r="T67" s="38">
        <f>IF(K63=$B$116,J63,0)</f>
        <v>0</v>
      </c>
      <c r="U67" s="37"/>
      <c r="V67" s="38">
        <f>IF(K64=$B$116,H64,0)</f>
        <v>0</v>
      </c>
      <c r="W67" s="38">
        <f>IF(K67=$B$116,H67,0)</f>
        <v>0</v>
      </c>
      <c r="AD67" s="34" t="s">
        <v>33</v>
      </c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V67" s="31"/>
      <c r="AW67" s="64"/>
    </row>
    <row r="68" spans="2:49" ht="12.75">
      <c r="B68" s="6"/>
      <c r="C68" s="4"/>
      <c r="D68" s="35"/>
      <c r="E68" s="35"/>
      <c r="F68" s="35"/>
      <c r="P68" s="53"/>
      <c r="Q68" s="54"/>
      <c r="T68" s="38">
        <f>IF(K65=$B$116,J65,0)</f>
        <v>0</v>
      </c>
      <c r="U68" s="38">
        <f>IF(K64=$B$116,J64,0)</f>
        <v>1</v>
      </c>
      <c r="V68" s="37"/>
      <c r="W68" s="38">
        <f>IF(K69=$B$116,J69,0)</f>
        <v>0</v>
      </c>
      <c r="AD68" s="34" t="s">
        <v>34</v>
      </c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V68" s="31"/>
      <c r="AW68" s="64"/>
    </row>
    <row r="69" spans="4:49" ht="12.75">
      <c r="D69" s="35"/>
      <c r="E69" s="35"/>
      <c r="F69" s="35"/>
      <c r="N69" s="1"/>
      <c r="T69" s="38">
        <f>IF(K70=$B$116,H70,0)</f>
        <v>0</v>
      </c>
      <c r="U69" s="38">
        <f>IF(K67=$B$116,J67,0)</f>
        <v>0</v>
      </c>
      <c r="V69" s="38">
        <f>IF(K69=$B$116,H69,0)</f>
        <v>0</v>
      </c>
      <c r="W69" s="37"/>
      <c r="AD69" s="34" t="s">
        <v>35</v>
      </c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V69" s="31"/>
      <c r="AW69" s="64"/>
    </row>
    <row r="70" spans="4:49" ht="12.75">
      <c r="D70" s="35"/>
      <c r="E70" s="35"/>
      <c r="F70" s="35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V70" s="31"/>
      <c r="AW70" s="64"/>
    </row>
    <row r="71" spans="2:49" s="17" customFormat="1" ht="12.75">
      <c r="B71" s="93" t="s">
        <v>43</v>
      </c>
      <c r="C71" s="94" t="s">
        <v>16</v>
      </c>
      <c r="K71" s="7"/>
      <c r="L71" s="10"/>
      <c r="M71" s="33" t="s">
        <v>3</v>
      </c>
      <c r="N71" s="10" t="s">
        <v>4</v>
      </c>
      <c r="O71" s="10" t="s">
        <v>5</v>
      </c>
      <c r="P71" s="10" t="s">
        <v>6</v>
      </c>
      <c r="Q71" s="10" t="s">
        <v>7</v>
      </c>
      <c r="R71" s="10" t="s">
        <v>8</v>
      </c>
      <c r="T71" s="34"/>
      <c r="U71" s="34"/>
      <c r="V71" s="34"/>
      <c r="W71" s="34"/>
      <c r="X71" s="28" t="s">
        <v>9</v>
      </c>
      <c r="Y71" s="30" t="s">
        <v>10</v>
      </c>
      <c r="Z71" s="28" t="s">
        <v>23</v>
      </c>
      <c r="AA71" s="28" t="s">
        <v>6</v>
      </c>
      <c r="AB71" s="28" t="s">
        <v>7</v>
      </c>
      <c r="AC71" s="28" t="s">
        <v>8</v>
      </c>
      <c r="AD71" s="28"/>
      <c r="AE71" s="16" t="s">
        <v>24</v>
      </c>
      <c r="AF71" s="18" t="s">
        <v>25</v>
      </c>
      <c r="AG71" s="18"/>
      <c r="AH71" s="18"/>
      <c r="AI71" s="18"/>
      <c r="AJ71" s="18" t="s">
        <v>26</v>
      </c>
      <c r="AK71" s="11" t="s">
        <v>19</v>
      </c>
      <c r="AL71" s="18" t="s">
        <v>27</v>
      </c>
      <c r="AM71" s="18"/>
      <c r="AN71" s="18"/>
      <c r="AO71" s="18"/>
      <c r="AP71" s="18" t="s">
        <v>28</v>
      </c>
      <c r="AQ71" s="18" t="s">
        <v>29</v>
      </c>
      <c r="AR71" s="18"/>
      <c r="AS71" s="18"/>
      <c r="AT71" s="18"/>
      <c r="AU71" s="19" t="s">
        <v>30</v>
      </c>
      <c r="AV71" s="11" t="s">
        <v>31</v>
      </c>
      <c r="AW71" s="48" t="s">
        <v>5</v>
      </c>
    </row>
    <row r="72" spans="2:49" ht="12.75">
      <c r="B72" s="3" t="s">
        <v>32</v>
      </c>
      <c r="C72" s="3" t="s">
        <v>11</v>
      </c>
      <c r="L72" s="1"/>
      <c r="M72" s="36" t="str">
        <f>VLOOKUP(1,$X$72:$AC$75,2,FALSE)</f>
        <v>Deutschland</v>
      </c>
      <c r="N72" s="2">
        <f>VLOOKUP(1,$X$72:$AC$75,3,FALSE)</f>
        <v>3</v>
      </c>
      <c r="O72" s="2">
        <f>VLOOKUP(1,$X$72:$AW$75,26,FALSE)</f>
        <v>1</v>
      </c>
      <c r="P72" s="2">
        <f>VLOOKUP(1,$X$72:$AC$75,4,FALSE)</f>
        <v>2</v>
      </c>
      <c r="Q72" s="2">
        <f>VLOOKUP(1,$X$72:$AC$75,5,FALSE)</f>
        <v>1</v>
      </c>
      <c r="R72" s="2">
        <f>VLOOKUP(1,$X$72:$AC$75,6,FALSE)</f>
        <v>1</v>
      </c>
      <c r="T72" s="37"/>
      <c r="U72" s="38">
        <f>IF(H73="",0,IF(K73=$B$116,IF(H73&gt;J73,2,IF(H73=J73,1,0)),0))</f>
        <v>1</v>
      </c>
      <c r="V72" s="38">
        <f>IF(H75="",0,IF(K75=$B$116,IF(H75&gt;J75,2,IF(H75=J75,1,0)),0))</f>
        <v>1</v>
      </c>
      <c r="W72" s="38">
        <f>IF(J80="",0,IF(K80=$B$116,IF(H80&lt;J80,2,IF(H80=J80,1,0)),0))</f>
        <v>0</v>
      </c>
      <c r="X72" s="39">
        <f>RANK(AD72,$AD$72:$AD$75)</f>
        <v>2</v>
      </c>
      <c r="Y72" s="40" t="str">
        <f>M37</f>
        <v>England</v>
      </c>
      <c r="Z72" s="39">
        <f>SUM(T72:W72)</f>
        <v>2</v>
      </c>
      <c r="AA72" s="39">
        <f>SUM(T76:W76)</f>
        <v>0</v>
      </c>
      <c r="AB72" s="39">
        <f>SUM(T76:T79)</f>
        <v>0</v>
      </c>
      <c r="AC72" s="39">
        <f>AA72-AB72</f>
        <v>0</v>
      </c>
      <c r="AD72" s="41">
        <f>IF(BQ$18="",AE72*10000000000000000+Z72*100000000000000+AC72*1000000000000+AA72*10000000000+AK72*100000000+AJ72*1000000+AP72*10000+AU72*100+AV72,AE72*10000000000000000+Z72*100000000000000+AK72*1000000000000+AJ72*10000000000+AP72*100000000+AU72*1000000+AC72*10000+AA72*100+AV72)</f>
        <v>200000000000004</v>
      </c>
      <c r="AE72" s="5"/>
      <c r="AF72" s="42"/>
      <c r="AG72" s="42">
        <f>IF($Z72=$Z73,$U72-$T73,0)</f>
        <v>0</v>
      </c>
      <c r="AH72" s="42">
        <f>IF($Z72=$Z74,$V72-$T74,0)</f>
        <v>0</v>
      </c>
      <c r="AI72" s="42">
        <f>IF($Z72=$Z75,$W72-$T75,0)</f>
        <v>0</v>
      </c>
      <c r="AJ72" s="42">
        <f>SUM(AF72:AI72)</f>
        <v>0</v>
      </c>
      <c r="AK72" s="5"/>
      <c r="AL72" s="42"/>
      <c r="AM72" s="42">
        <f>IF($Z72=$Z73,$U76-$T77,0)</f>
        <v>0</v>
      </c>
      <c r="AN72" s="42">
        <f>IF($Z72=$Z74,$V76-$T78,0)</f>
        <v>0</v>
      </c>
      <c r="AO72" s="42">
        <f>IF($Z72=$Z75,$W76-$T79,0)</f>
        <v>0</v>
      </c>
      <c r="AP72" s="42">
        <f>SUM(AL72:AO72)</f>
        <v>0</v>
      </c>
      <c r="AQ72" s="42"/>
      <c r="AR72" s="42">
        <f>IF($Z72=$Z73,$U76,0)</f>
        <v>0</v>
      </c>
      <c r="AS72" s="42">
        <f>IF($Z72=$Z74,$V76,0)</f>
        <v>0</v>
      </c>
      <c r="AT72" s="42">
        <f>IF($Z72=$Z75,$W76,0)</f>
        <v>0</v>
      </c>
      <c r="AU72" s="42">
        <f>SUM(AQ72:AT72)</f>
        <v>0</v>
      </c>
      <c r="AV72" s="5">
        <v>4</v>
      </c>
      <c r="AW72" s="49">
        <f>SUM(T72:T75)</f>
        <v>2</v>
      </c>
    </row>
    <row r="73" spans="2:49" ht="12.75">
      <c r="B73" s="6">
        <v>30131.875</v>
      </c>
      <c r="C73" s="4" t="s">
        <v>91</v>
      </c>
      <c r="D73" s="70" t="str">
        <f>Y72</f>
        <v>England</v>
      </c>
      <c r="F73" s="68" t="str">
        <f>Y73</f>
        <v>Deutschland</v>
      </c>
      <c r="H73" s="50">
        <v>0</v>
      </c>
      <c r="I73" s="9" t="s">
        <v>13</v>
      </c>
      <c r="J73" s="50">
        <v>0</v>
      </c>
      <c r="K73" s="7" t="s">
        <v>14</v>
      </c>
      <c r="L73" s="1"/>
      <c r="M73" s="36" t="str">
        <f>VLOOKUP(2,$X$72:$AC$75,2,FALSE)</f>
        <v>England</v>
      </c>
      <c r="N73" s="2">
        <f>VLOOKUP(2,$X$72:$AC$75,3,FALSE)</f>
        <v>2</v>
      </c>
      <c r="O73" s="2">
        <f>VLOOKUP(2,$X$72:$AW$75,26,FALSE)</f>
        <v>2</v>
      </c>
      <c r="P73" s="2">
        <f>VLOOKUP(2,$X$72:$AC$75,4,FALSE)</f>
        <v>0</v>
      </c>
      <c r="Q73" s="2">
        <f>VLOOKUP(2,$X$72:$AC$75,5,FALSE)</f>
        <v>0</v>
      </c>
      <c r="R73" s="2">
        <f>VLOOKUP(2,$X$72:$AC$75,6,FALSE)</f>
        <v>0</v>
      </c>
      <c r="T73" s="38">
        <f>IF(J73="",0,IF(K73=$B$116,IF(H73&lt;J73,2,IF(H73=J73,1,0)),0))</f>
        <v>1</v>
      </c>
      <c r="U73" s="37"/>
      <c r="V73" s="38">
        <f>IF(H74="",0,IF(K74=$B$116,IF(H74&gt;J74,2,IF(H74=J74,1,0)),0))</f>
        <v>2</v>
      </c>
      <c r="W73" s="38">
        <f>IF(H77="",0,IF(K77=$B$116,IF(H77&gt;J77,2,IF(H77=J77,1,0)),0))</f>
        <v>0</v>
      </c>
      <c r="X73" s="39">
        <f>RANK(AD73,$AD$72:$AD$75)</f>
        <v>1</v>
      </c>
      <c r="Y73" s="40" t="str">
        <f>M17</f>
        <v>Deutschland</v>
      </c>
      <c r="Z73" s="39">
        <f>SUM(T73:W73)</f>
        <v>3</v>
      </c>
      <c r="AA73" s="39">
        <f>SUM(T77:W77)</f>
        <v>2</v>
      </c>
      <c r="AB73" s="39">
        <f>SUM(U76:U79)</f>
        <v>1</v>
      </c>
      <c r="AC73" s="39">
        <f>AA73-AB73</f>
        <v>1</v>
      </c>
      <c r="AD73" s="41">
        <f>IF(BQ$18="",AE73*10000000000000000+Z73*100000000000000+AC73*1000000000000+AA73*10000000000+AK73*100000000+AJ73*1000000+AP73*10000+AU73*100+AV73,AE73*10000000000000000+Z73*100000000000000+AK73*1000000000000+AJ73*10000000000+AP73*100000000+AU73*1000000+AC73*10000+AA73*100+AV73)</f>
        <v>301020000000003</v>
      </c>
      <c r="AE73" s="5"/>
      <c r="AF73" s="42">
        <f>IF($Z73=$Z72,$T73-$U72,0)</f>
        <v>0</v>
      </c>
      <c r="AG73" s="42"/>
      <c r="AH73" s="42">
        <f>IF($Z73=$Z74,$V73-$U74,0)</f>
        <v>0</v>
      </c>
      <c r="AI73" s="42">
        <f>IF($Z73=$Z75,$W73-$U75,0)</f>
        <v>0</v>
      </c>
      <c r="AJ73" s="42">
        <f>SUM(AF73:AI73)</f>
        <v>0</v>
      </c>
      <c r="AK73" s="5"/>
      <c r="AL73" s="42">
        <f>IF($Z73=$Z72,$T77-$U76,0)</f>
        <v>0</v>
      </c>
      <c r="AM73" s="42"/>
      <c r="AN73" s="42">
        <f>IF($Z73=$Z74,$V77-$U78,0)</f>
        <v>0</v>
      </c>
      <c r="AO73" s="42">
        <f>IF($Z73=$Z75,$W77-$U79,0)</f>
        <v>0</v>
      </c>
      <c r="AP73" s="42">
        <f>SUM(AL73:AO73)</f>
        <v>0</v>
      </c>
      <c r="AQ73" s="42">
        <f>IF($Z73=$Z72,$T77,0)</f>
        <v>0</v>
      </c>
      <c r="AR73" s="42"/>
      <c r="AS73" s="42">
        <f>IF($Z73=$Z74,$V77,0)</f>
        <v>0</v>
      </c>
      <c r="AT73" s="42">
        <f>IF($Z73=$Z75,$W77,0)</f>
        <v>0</v>
      </c>
      <c r="AU73" s="42">
        <f>SUM(AQ73:AT73)</f>
        <v>0</v>
      </c>
      <c r="AV73" s="5">
        <v>3</v>
      </c>
      <c r="AW73" s="49">
        <f>SUM(U72:U75)</f>
        <v>1</v>
      </c>
    </row>
    <row r="74" spans="2:49" ht="12.75">
      <c r="B74" s="6">
        <v>30134.875</v>
      </c>
      <c r="C74" s="4" t="s">
        <v>91</v>
      </c>
      <c r="D74" s="68" t="str">
        <f>Y73</f>
        <v>Deutschland</v>
      </c>
      <c r="E74" s="26" t="s">
        <v>12</v>
      </c>
      <c r="F74" s="89" t="str">
        <f>Y74</f>
        <v>Spanien</v>
      </c>
      <c r="H74" s="51">
        <v>2</v>
      </c>
      <c r="I74" s="43" t="s">
        <v>13</v>
      </c>
      <c r="J74" s="51">
        <v>1</v>
      </c>
      <c r="K74" s="7" t="s">
        <v>14</v>
      </c>
      <c r="L74" s="1"/>
      <c r="M74" s="36" t="str">
        <f>VLOOKUP(3,$X$72:$AC$75,2,FALSE)</f>
        <v>Spanien</v>
      </c>
      <c r="N74" s="2">
        <f>VLOOKUP(3,$X$72:$AC$75,3,FALSE)</f>
        <v>1</v>
      </c>
      <c r="O74" s="2">
        <f>VLOOKUP(3,$X$72:$AW$75,26,FALSE)</f>
        <v>3</v>
      </c>
      <c r="P74" s="2">
        <f>VLOOKUP(3,$X$72:$AC$75,4,FALSE)</f>
        <v>1</v>
      </c>
      <c r="Q74" s="2">
        <f>VLOOKUP(3,$X$72:$AC$75,5,FALSE)</f>
        <v>2</v>
      </c>
      <c r="R74" s="2">
        <f>VLOOKUP(3,$X$72:$AC$75,6,FALSE)</f>
        <v>-1</v>
      </c>
      <c r="T74" s="38">
        <f>IF(J75="",0,IF(K75=$B$116,IF(H75&lt;J75,2,IF(H75=J75,1,0)),0))</f>
        <v>1</v>
      </c>
      <c r="U74" s="38">
        <f>IF(J74="",0,IF(K74=$B$116,IF(H74&lt;J74,2,IF(H74=J74,1,0)),0))</f>
        <v>0</v>
      </c>
      <c r="V74" s="37"/>
      <c r="W74" s="38">
        <f>IF(J79="",0,IF(K79=$B$116,IF(J79&gt;H79,2,IF(J79=H79,1,0)),0))</f>
        <v>0</v>
      </c>
      <c r="X74" s="39">
        <f>RANK(AD74,$AD$72:$AD$75)</f>
        <v>3</v>
      </c>
      <c r="Y74" s="40" t="str">
        <f>M48</f>
        <v>Spanien</v>
      </c>
      <c r="Z74" s="39">
        <f>SUM(T74:W74)</f>
        <v>1</v>
      </c>
      <c r="AA74" s="39">
        <f>SUM(T78:W78)</f>
        <v>1</v>
      </c>
      <c r="AB74" s="39">
        <f>SUM(V76:V79)</f>
        <v>2</v>
      </c>
      <c r="AC74" s="39">
        <f>AA74-AB74</f>
        <v>-1</v>
      </c>
      <c r="AD74" s="41">
        <f>IF(BQ$18="",AE74*10000000000000000+Z74*100000000000000+AC74*1000000000000+AA74*10000000000+AK74*100000000+AJ74*1000000+AP74*10000+AU74*100+AV74,AE74*10000000000000000+Z74*100000000000000+AK74*1000000000000+AJ74*10000000000+AP74*100000000+AU74*1000000+AC74*10000+AA74*100+AV74)</f>
        <v>99010000000002</v>
      </c>
      <c r="AE74" s="5"/>
      <c r="AF74" s="42">
        <f>IF($Z74=$Z72,$T74-$V72,0)</f>
        <v>0</v>
      </c>
      <c r="AG74" s="42">
        <f>IF($Z74=$Z73,$U74-$V73,0)</f>
        <v>0</v>
      </c>
      <c r="AH74" s="42"/>
      <c r="AI74" s="42">
        <f>IF($Z74=$Z75,$W74-$V75,0)</f>
        <v>0</v>
      </c>
      <c r="AJ74" s="42">
        <f>SUM(AF74:AI74)</f>
        <v>0</v>
      </c>
      <c r="AK74" s="5"/>
      <c r="AL74" s="42">
        <f>IF($Z74=$Z72,$T78-$V76,0)</f>
        <v>0</v>
      </c>
      <c r="AM74" s="42">
        <f>IF($Z74=$Z73,$U78-$V77,0)</f>
        <v>0</v>
      </c>
      <c r="AN74" s="42"/>
      <c r="AO74" s="42">
        <f>IF($Z74=$Z75,$W78-$V79,0)</f>
        <v>0</v>
      </c>
      <c r="AP74" s="42">
        <f>SUM(AL74:AO74)</f>
        <v>0</v>
      </c>
      <c r="AQ74" s="42">
        <f>IF($Z74=$Z72,$T78,0)</f>
        <v>0</v>
      </c>
      <c r="AR74" s="42">
        <f>IF($Z74=$Z73,$U78,0)</f>
        <v>0</v>
      </c>
      <c r="AS74" s="42"/>
      <c r="AT74" s="42">
        <f>IF($Z74=$Z75,$W78,0)</f>
        <v>0</v>
      </c>
      <c r="AU74" s="42">
        <f>SUM(AQ74:AT74)</f>
        <v>0</v>
      </c>
      <c r="AV74" s="5">
        <v>2</v>
      </c>
      <c r="AW74" s="49">
        <f>SUM(V72:V75)</f>
        <v>3</v>
      </c>
    </row>
    <row r="75" spans="2:49" ht="12.75">
      <c r="B75" s="6">
        <v>30137.875</v>
      </c>
      <c r="C75" s="4" t="s">
        <v>91</v>
      </c>
      <c r="D75" s="70" t="str">
        <f>Y72</f>
        <v>England</v>
      </c>
      <c r="E75" s="26" t="s">
        <v>12</v>
      </c>
      <c r="F75" s="89" t="str">
        <f>Y74</f>
        <v>Spanien</v>
      </c>
      <c r="G75" s="28"/>
      <c r="H75" s="51">
        <v>0</v>
      </c>
      <c r="I75" s="43" t="s">
        <v>13</v>
      </c>
      <c r="J75" s="50">
        <v>0</v>
      </c>
      <c r="K75" s="7" t="s">
        <v>14</v>
      </c>
      <c r="L75" s="1"/>
      <c r="T75" s="38">
        <f>IF(H80="",0,IF(K80=$B$116,IF(H80&gt;J80,2,IF(H80=J80,1,0)),0))</f>
        <v>0</v>
      </c>
      <c r="U75" s="38">
        <f>IF(J77="",0,IF(K77=$B$116,IF(H77&lt;J77,2,IF(H77=J77,1,0)),0))</f>
        <v>0</v>
      </c>
      <c r="V75" s="38">
        <f>IF(H79="",0,IF(K79=$B$116,IF(J79&lt;H79,2,IF(J79=H79,1,0)),0))</f>
        <v>0</v>
      </c>
      <c r="W75" s="37"/>
      <c r="X75" s="39">
        <f>RANK(AD75,$AD$72:$AD$75)</f>
        <v>4</v>
      </c>
      <c r="Y75" s="40"/>
      <c r="Z75" s="39">
        <f>SUM(T75:W75)</f>
        <v>0</v>
      </c>
      <c r="AA75" s="39">
        <f>SUM(T79:W79)</f>
        <v>0</v>
      </c>
      <c r="AB75" s="39">
        <f>SUM(W76:W79)</f>
        <v>0</v>
      </c>
      <c r="AC75" s="39">
        <f>AA75-AB75</f>
        <v>0</v>
      </c>
      <c r="AD75" s="41">
        <f>IF(BQ$18="",AE75*10000000000000000+Z75*100000000000000+AC75*1000000000000+AA75*10000000000+AK75*100000000+AJ75*1000000+AP75*10000+AU75*100+AV75,AE75*10000000000000000+Z75*100000000000000+AK75*1000000000000+AJ75*10000000000+AP75*100000000+AU75*1000000+AC75*10000+AA75*100+AV75)</f>
        <v>1</v>
      </c>
      <c r="AE75" s="5"/>
      <c r="AF75" s="42">
        <f>IF($Z75=$Z72,$T75-$W72,0)</f>
        <v>0</v>
      </c>
      <c r="AG75" s="42">
        <f>IF($Z75=$Z73,$U75-$W73,0)</f>
        <v>0</v>
      </c>
      <c r="AH75" s="42">
        <f>IF($Z75=$Z74,$V75-$W74,0)</f>
        <v>0</v>
      </c>
      <c r="AI75" s="42"/>
      <c r="AJ75" s="42">
        <f>SUM(AF75:AI75)</f>
        <v>0</v>
      </c>
      <c r="AK75" s="5"/>
      <c r="AL75" s="42">
        <f>IF($Z75=$Z72,$T79-$W76,0)</f>
        <v>0</v>
      </c>
      <c r="AM75" s="42">
        <f>IF($Z75=$Z73,$U79-$W77,0)</f>
        <v>0</v>
      </c>
      <c r="AN75" s="42">
        <f>IF($Z75=$Z74,$V79-$W78,0)</f>
        <v>0</v>
      </c>
      <c r="AO75" s="42"/>
      <c r="AP75" s="42">
        <f>SUM(AL75:AO75)</f>
        <v>0</v>
      </c>
      <c r="AQ75" s="42">
        <f>IF($Z75=$Z72,$T79,0)</f>
        <v>0</v>
      </c>
      <c r="AR75" s="42">
        <f>IF($Z75=$Z73,$U79,0)</f>
        <v>0</v>
      </c>
      <c r="AS75" s="42">
        <f>IF($Z75=$Z74,$V79,0)</f>
        <v>0</v>
      </c>
      <c r="AT75" s="42"/>
      <c r="AU75" s="42">
        <f>SUM(AQ75:AT75)</f>
        <v>0</v>
      </c>
      <c r="AV75" s="5">
        <v>1</v>
      </c>
      <c r="AW75" s="49">
        <f>SUM(W72:W75)</f>
        <v>0</v>
      </c>
    </row>
    <row r="76" spans="2:49" ht="12.75">
      <c r="B76" s="6"/>
      <c r="C76" s="4"/>
      <c r="D76" s="35"/>
      <c r="E76" s="35"/>
      <c r="F76" s="35"/>
      <c r="L76" s="1"/>
      <c r="N76" s="1"/>
      <c r="P76" s="1"/>
      <c r="Q76" s="1"/>
      <c r="T76" s="37"/>
      <c r="U76" s="38">
        <f>IF(K73=$B$116,H73,0)</f>
        <v>0</v>
      </c>
      <c r="V76" s="38">
        <f>IF(K75=$B$116,H75,0)</f>
        <v>0</v>
      </c>
      <c r="W76" s="38">
        <f>IF(K80=$B$116,J80,0)</f>
        <v>0</v>
      </c>
      <c r="X76" s="39"/>
      <c r="Y76" s="39"/>
      <c r="Z76" s="39"/>
      <c r="AA76" s="39"/>
      <c r="AB76" s="39"/>
      <c r="AC76" s="39"/>
      <c r="AD76" s="44"/>
      <c r="AE76" s="7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V76" s="42"/>
      <c r="AW76" s="64"/>
    </row>
    <row r="77" spans="2:49" ht="12.75">
      <c r="B77" s="6"/>
      <c r="C77" s="4"/>
      <c r="D77" s="35"/>
      <c r="E77" s="35"/>
      <c r="F77" s="35"/>
      <c r="M77" s="94" t="str">
        <f>IF(N72&gt;0,M72,"")</f>
        <v>Deutschland</v>
      </c>
      <c r="N77" s="2" t="s">
        <v>17</v>
      </c>
      <c r="Q77" s="52"/>
      <c r="T77" s="38">
        <f>IF(K73=$B$116,J73,0)</f>
        <v>0</v>
      </c>
      <c r="U77" s="37"/>
      <c r="V77" s="38">
        <f>IF(K74=$B$116,H74,0)</f>
        <v>2</v>
      </c>
      <c r="W77" s="38">
        <f>IF(K77=$B$116,H77,0)</f>
        <v>0</v>
      </c>
      <c r="AD77" s="34" t="s">
        <v>33</v>
      </c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V77" s="31"/>
      <c r="AW77" s="64"/>
    </row>
    <row r="78" spans="2:49" ht="12.75">
      <c r="B78" s="6"/>
      <c r="C78" s="4"/>
      <c r="D78" s="35"/>
      <c r="E78" s="35"/>
      <c r="F78" s="35"/>
      <c r="P78" s="53"/>
      <c r="Q78" s="54"/>
      <c r="T78" s="38">
        <f>IF(K75=$B$116,J75,0)</f>
        <v>0</v>
      </c>
      <c r="U78" s="38">
        <f>IF(K74=$B$116,J74,0)</f>
        <v>1</v>
      </c>
      <c r="V78" s="37"/>
      <c r="W78" s="38">
        <f>IF(K79=$B$116,J79,0)</f>
        <v>0</v>
      </c>
      <c r="AD78" s="34" t="s">
        <v>34</v>
      </c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V78" s="31"/>
      <c r="AW78" s="64"/>
    </row>
    <row r="79" spans="4:49" ht="12.75">
      <c r="D79" s="35"/>
      <c r="E79" s="35"/>
      <c r="F79" s="35"/>
      <c r="N79" s="1"/>
      <c r="T79" s="38">
        <f>IF(K80=$B$116,H80,0)</f>
        <v>0</v>
      </c>
      <c r="U79" s="38">
        <f>IF(K77=$B$116,J77,0)</f>
        <v>0</v>
      </c>
      <c r="V79" s="38">
        <f>IF(K79=$B$116,H79,0)</f>
        <v>0</v>
      </c>
      <c r="W79" s="37"/>
      <c r="AD79" s="34" t="s">
        <v>35</v>
      </c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V79" s="31"/>
      <c r="AW79" s="64"/>
    </row>
    <row r="80" spans="4:49" ht="12.75">
      <c r="D80" s="35"/>
      <c r="E80" s="35"/>
      <c r="F80" s="35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V80" s="31"/>
      <c r="AW80" s="64"/>
    </row>
    <row r="81" spans="2:49" s="17" customFormat="1" ht="12.75">
      <c r="B81" s="85" t="s">
        <v>43</v>
      </c>
      <c r="C81" s="90" t="s">
        <v>62</v>
      </c>
      <c r="K81" s="7"/>
      <c r="L81" s="10"/>
      <c r="M81" s="33" t="s">
        <v>3</v>
      </c>
      <c r="N81" s="10" t="s">
        <v>4</v>
      </c>
      <c r="O81" s="10" t="s">
        <v>5</v>
      </c>
      <c r="P81" s="10" t="s">
        <v>6</v>
      </c>
      <c r="Q81" s="10" t="s">
        <v>7</v>
      </c>
      <c r="R81" s="10" t="s">
        <v>8</v>
      </c>
      <c r="T81" s="34"/>
      <c r="U81" s="34"/>
      <c r="V81" s="34"/>
      <c r="W81" s="34"/>
      <c r="X81" s="28" t="s">
        <v>9</v>
      </c>
      <c r="Y81" s="30" t="s">
        <v>10</v>
      </c>
      <c r="Z81" s="28" t="s">
        <v>23</v>
      </c>
      <c r="AA81" s="28" t="s">
        <v>6</v>
      </c>
      <c r="AB81" s="28" t="s">
        <v>7</v>
      </c>
      <c r="AC81" s="28" t="s">
        <v>8</v>
      </c>
      <c r="AD81" s="28"/>
      <c r="AE81" s="16" t="s">
        <v>24</v>
      </c>
      <c r="AF81" s="18" t="s">
        <v>25</v>
      </c>
      <c r="AG81" s="18"/>
      <c r="AH81" s="18"/>
      <c r="AI81" s="18"/>
      <c r="AJ81" s="18" t="s">
        <v>26</v>
      </c>
      <c r="AK81" s="11" t="s">
        <v>19</v>
      </c>
      <c r="AL81" s="18" t="s">
        <v>27</v>
      </c>
      <c r="AM81" s="18"/>
      <c r="AN81" s="18"/>
      <c r="AO81" s="18"/>
      <c r="AP81" s="18" t="s">
        <v>28</v>
      </c>
      <c r="AQ81" s="18" t="s">
        <v>29</v>
      </c>
      <c r="AR81" s="18"/>
      <c r="AS81" s="18"/>
      <c r="AT81" s="18"/>
      <c r="AU81" s="19" t="s">
        <v>30</v>
      </c>
      <c r="AV81" s="11" t="s">
        <v>31</v>
      </c>
      <c r="AW81" s="48" t="s">
        <v>5</v>
      </c>
    </row>
    <row r="82" spans="2:49" ht="12.75">
      <c r="B82" s="3" t="s">
        <v>32</v>
      </c>
      <c r="C82" s="3" t="s">
        <v>11</v>
      </c>
      <c r="L82" s="1"/>
      <c r="M82" s="36" t="str">
        <f>VLOOKUP(1,$X$82:$AC$85,2,FALSE)</f>
        <v>Italien</v>
      </c>
      <c r="N82" s="2">
        <f>VLOOKUP(1,$X$82:$AC$85,3,FALSE)</f>
        <v>4</v>
      </c>
      <c r="O82" s="2">
        <f>VLOOKUP(1,$X$82:$AW$85,26,FALSE)</f>
        <v>0</v>
      </c>
      <c r="P82" s="2">
        <f>VLOOKUP(1,$X$82:$AC$85,4,FALSE)</f>
        <v>5</v>
      </c>
      <c r="Q82" s="2">
        <f>VLOOKUP(1,$X$82:$AC$85,5,FALSE)</f>
        <v>3</v>
      </c>
      <c r="R82" s="2">
        <f>VLOOKUP(1,$X$82:$AC$85,6,FALSE)</f>
        <v>2</v>
      </c>
      <c r="T82" s="37"/>
      <c r="U82" s="38">
        <f>IF(H83="",0,IF(K83=$B$116,IF(H83&gt;J83,2,IF(H83=J83,1,0)),0))</f>
        <v>2</v>
      </c>
      <c r="V82" s="38">
        <f>IF(H85="",0,IF(K85=$B$116,IF(H85&gt;J85,2,IF(H85=J85,1,0)),0))</f>
        <v>2</v>
      </c>
      <c r="W82" s="38">
        <f>IF(J90="",0,IF(K90=$B$116,IF(H90&lt;J90,2,IF(H90=J90,1,0)),0))</f>
        <v>0</v>
      </c>
      <c r="X82" s="39">
        <f>RANK(AD82,$AD$82:$AD$85)</f>
        <v>1</v>
      </c>
      <c r="Y82" s="40" t="str">
        <f>M8</f>
        <v>Italien</v>
      </c>
      <c r="Z82" s="39">
        <f>SUM(T82:W82)</f>
        <v>4</v>
      </c>
      <c r="AA82" s="39">
        <f>SUM(T86:W86)</f>
        <v>5</v>
      </c>
      <c r="AB82" s="39">
        <f>SUM(T86:T89)</f>
        <v>3</v>
      </c>
      <c r="AC82" s="39">
        <f>AA82-AB82</f>
        <v>2</v>
      </c>
      <c r="AD82" s="41">
        <f>IF(BQ$18="",AE82*10000000000000000+Z82*100000000000000+AC82*1000000000000+AA82*10000000000+AK82*100000000+AJ82*1000000+AP82*10000+AU82*100+AV82,AE82*10000000000000000+Z82*100000000000000+AK82*1000000000000+AJ82*10000000000+AP82*100000000+AU82*1000000+AC82*10000+AA82*100+AV82)</f>
        <v>402050000000004</v>
      </c>
      <c r="AE82" s="5"/>
      <c r="AF82" s="42"/>
      <c r="AG82" s="42">
        <f>IF($Z82=$Z83,$U82-$T83,0)</f>
        <v>0</v>
      </c>
      <c r="AH82" s="42">
        <f>IF($Z82=$Z84,$V82-$T84,0)</f>
        <v>0</v>
      </c>
      <c r="AI82" s="42">
        <f>IF($Z82=$Z85,$W82-$T85,0)</f>
        <v>0</v>
      </c>
      <c r="AJ82" s="42">
        <f>SUM(AF82:AI82)</f>
        <v>0</v>
      </c>
      <c r="AK82" s="5"/>
      <c r="AL82" s="42"/>
      <c r="AM82" s="42">
        <f>IF($Z82=$Z83,$U86-$T87,0)</f>
        <v>0</v>
      </c>
      <c r="AN82" s="42">
        <f>IF($Z82=$Z84,$V86-$T88,0)</f>
        <v>0</v>
      </c>
      <c r="AO82" s="42">
        <f>IF($Z82=$Z85,$W86-$T89,0)</f>
        <v>0</v>
      </c>
      <c r="AP82" s="42">
        <f>SUM(AL82:AO82)</f>
        <v>0</v>
      </c>
      <c r="AQ82" s="42"/>
      <c r="AR82" s="42">
        <f>IF($Z82=$Z83,$U86,0)</f>
        <v>0</v>
      </c>
      <c r="AS82" s="42">
        <f>IF($Z82=$Z84,$V86,0)</f>
        <v>0</v>
      </c>
      <c r="AT82" s="42">
        <f>IF($Z82=$Z85,$W86,0)</f>
        <v>0</v>
      </c>
      <c r="AU82" s="42">
        <f>SUM(AQ82:AT82)</f>
        <v>0</v>
      </c>
      <c r="AV82" s="5">
        <v>4</v>
      </c>
      <c r="AW82" s="49">
        <f>SUM(T82:T85)</f>
        <v>0</v>
      </c>
    </row>
    <row r="83" spans="2:49" ht="12.75">
      <c r="B83" s="6">
        <v>30131.71875</v>
      </c>
      <c r="C83" s="4" t="s">
        <v>81</v>
      </c>
      <c r="D83" s="71" t="str">
        <f>Y82</f>
        <v>Italien</v>
      </c>
      <c r="F83" s="73" t="str">
        <f>Y83</f>
        <v>Argentinien</v>
      </c>
      <c r="H83" s="50">
        <v>2</v>
      </c>
      <c r="I83" s="9" t="s">
        <v>13</v>
      </c>
      <c r="J83" s="50">
        <v>1</v>
      </c>
      <c r="K83" s="7" t="s">
        <v>14</v>
      </c>
      <c r="L83" s="1"/>
      <c r="M83" s="36" t="str">
        <f>VLOOKUP(2,$X$82:$AC$85,2,FALSE)</f>
        <v>Brasilien</v>
      </c>
      <c r="N83" s="2">
        <f>VLOOKUP(2,$X$82:$AC$85,3,FALSE)</f>
        <v>2</v>
      </c>
      <c r="O83" s="2">
        <f>VLOOKUP(2,$X$82:$AW$85,26,FALSE)</f>
        <v>2</v>
      </c>
      <c r="P83" s="2">
        <f>VLOOKUP(2,$X$82:$AC$85,4,FALSE)</f>
        <v>5</v>
      </c>
      <c r="Q83" s="2">
        <f>VLOOKUP(2,$X$82:$AC$85,5,FALSE)</f>
        <v>4</v>
      </c>
      <c r="R83" s="2">
        <f>VLOOKUP(2,$X$82:$AC$85,6,FALSE)</f>
        <v>1</v>
      </c>
      <c r="T83" s="38">
        <f>IF(J83="",0,IF(K83=$B$116,IF(H83&lt;J83,2,IF(H83=J83,1,0)),0))</f>
        <v>0</v>
      </c>
      <c r="U83" s="37"/>
      <c r="V83" s="38">
        <f>IF(H84="",0,IF(K84=$B$116,IF(H84&gt;J84,2,IF(H84=J84,1,0)),0))</f>
        <v>0</v>
      </c>
      <c r="W83" s="38">
        <f>IF(H87="",0,IF(K87=$B$116,IF(H87&gt;J87,2,IF(H87=J87,1,0)),0))</f>
        <v>0</v>
      </c>
      <c r="X83" s="39">
        <f>RANK(AD83,$AD$82:$AD$85)</f>
        <v>4</v>
      </c>
      <c r="Y83" s="40" t="str">
        <f>M28</f>
        <v>Argentinien</v>
      </c>
      <c r="Z83" s="39">
        <f>SUM(T83:W83)</f>
        <v>0</v>
      </c>
      <c r="AA83" s="39">
        <f>SUM(T87:W87)</f>
        <v>2</v>
      </c>
      <c r="AB83" s="39">
        <f>SUM(U86:U89)</f>
        <v>5</v>
      </c>
      <c r="AC83" s="39">
        <f>AA83-AB83</f>
        <v>-3</v>
      </c>
      <c r="AD83" s="41">
        <f>IF(BQ$18="",AE83*10000000000000000+Z83*100000000000000+AC83*1000000000000+AA83*10000000000+AK83*100000000+AJ83*1000000+AP83*10000+AU83*100+AV83,AE83*10000000000000000+Z83*100000000000000+AK83*1000000000000+AJ83*10000000000+AP83*100000000+AU83*1000000+AC83*10000+AA83*100+AV83)</f>
        <v>-2979999999997</v>
      </c>
      <c r="AE83" s="5"/>
      <c r="AF83" s="42">
        <f>IF($Z83=$Z82,$T83-$U82,0)</f>
        <v>0</v>
      </c>
      <c r="AG83" s="42"/>
      <c r="AH83" s="42">
        <f>IF($Z83=$Z84,$V83-$U84,0)</f>
        <v>0</v>
      </c>
      <c r="AI83" s="42">
        <f>IF($Z83=$Z85,$W83-$U85,0)</f>
        <v>0</v>
      </c>
      <c r="AJ83" s="42">
        <f>SUM(AF83:AI83)</f>
        <v>0</v>
      </c>
      <c r="AK83" s="5"/>
      <c r="AL83" s="42">
        <f>IF($Z83=$Z82,$T87-$U86,0)</f>
        <v>0</v>
      </c>
      <c r="AM83" s="42"/>
      <c r="AN83" s="42">
        <f>IF($Z83=$Z84,$V87-$U88,0)</f>
        <v>0</v>
      </c>
      <c r="AO83" s="42">
        <f>IF($Z83=$Z85,$W87-$U89,0)</f>
        <v>0</v>
      </c>
      <c r="AP83" s="42">
        <f>SUM(AL83:AO83)</f>
        <v>0</v>
      </c>
      <c r="AQ83" s="42">
        <f>IF($Z83=$Z82,$T87,0)</f>
        <v>0</v>
      </c>
      <c r="AR83" s="42"/>
      <c r="AS83" s="42">
        <f>IF($Z83=$Z84,$V87,0)</f>
        <v>0</v>
      </c>
      <c r="AT83" s="42">
        <f>IF($Z83=$Z85,$W87,0)</f>
        <v>0</v>
      </c>
      <c r="AU83" s="42">
        <f>SUM(AQ83:AT83)</f>
        <v>0</v>
      </c>
      <c r="AV83" s="5">
        <v>3</v>
      </c>
      <c r="AW83" s="49">
        <f>SUM(U82:U85)</f>
        <v>4</v>
      </c>
    </row>
    <row r="84" spans="2:49" ht="12.75">
      <c r="B84" s="6">
        <v>30134.71875</v>
      </c>
      <c r="C84" s="4" t="s">
        <v>81</v>
      </c>
      <c r="D84" s="73" t="str">
        <f>Y83</f>
        <v>Argentinien</v>
      </c>
      <c r="E84" s="26" t="s">
        <v>12</v>
      </c>
      <c r="F84" s="86" t="str">
        <f>Y84</f>
        <v>Brasilien</v>
      </c>
      <c r="H84" s="51">
        <v>1</v>
      </c>
      <c r="I84" s="43" t="s">
        <v>13</v>
      </c>
      <c r="J84" s="51">
        <v>3</v>
      </c>
      <c r="K84" s="7" t="s">
        <v>14</v>
      </c>
      <c r="L84" s="1"/>
      <c r="M84" s="36" t="str">
        <f>VLOOKUP(4,$X$82:$AC$85,2,FALSE)</f>
        <v>Argentinien</v>
      </c>
      <c r="N84" s="2">
        <f>VLOOKUP(4,$X$82:$AC$85,3,FALSE)</f>
        <v>0</v>
      </c>
      <c r="O84" s="2">
        <f>VLOOKUP(4,$X$82:$AW$85,26,FALSE)</f>
        <v>4</v>
      </c>
      <c r="P84" s="2">
        <f>VLOOKUP(4,$X$82:$AC$85,4,FALSE)</f>
        <v>2</v>
      </c>
      <c r="Q84" s="2">
        <f>VLOOKUP(4,$X$82:$AC$85,5,FALSE)</f>
        <v>5</v>
      </c>
      <c r="R84" s="2">
        <f>VLOOKUP(4,$X$82:$AC$85,6,FALSE)</f>
        <v>-3</v>
      </c>
      <c r="T84" s="38">
        <f>IF(J85="",0,IF(K85=$B$116,IF(H85&lt;J85,2,IF(H85=J85,1,0)),0))</f>
        <v>0</v>
      </c>
      <c r="U84" s="38">
        <f>IF(J84="",0,IF(K84=$B$116,IF(H84&lt;J84,2,IF(H84=J84,1,0)),0))</f>
        <v>2</v>
      </c>
      <c r="V84" s="37"/>
      <c r="W84" s="38">
        <f>IF(J89="",0,IF(K89=$B$116,IF(J89&gt;H89,2,IF(J89=H89,1,0)),0))</f>
        <v>0</v>
      </c>
      <c r="X84" s="39">
        <f>RANK(AD84,$AD$82:$AD$85)</f>
        <v>2</v>
      </c>
      <c r="Y84" s="40" t="str">
        <f>M57</f>
        <v>Brasilien</v>
      </c>
      <c r="Z84" s="39">
        <f>SUM(T84:W84)</f>
        <v>2</v>
      </c>
      <c r="AA84" s="39">
        <f>SUM(T88:W88)</f>
        <v>5</v>
      </c>
      <c r="AB84" s="39">
        <f>SUM(V86:V89)</f>
        <v>4</v>
      </c>
      <c r="AC84" s="39">
        <f>AA84-AB84</f>
        <v>1</v>
      </c>
      <c r="AD84" s="41">
        <f>IF(BQ$18="",AE84*10000000000000000+Z84*100000000000000+AC84*1000000000000+AA84*10000000000+AK84*100000000+AJ84*1000000+AP84*10000+AU84*100+AV84,AE84*10000000000000000+Z84*100000000000000+AK84*1000000000000+AJ84*10000000000+AP84*100000000+AU84*1000000+AC84*10000+AA84*100+AV84)</f>
        <v>201050000000002</v>
      </c>
      <c r="AE84" s="5"/>
      <c r="AF84" s="42">
        <f>IF($Z84=$Z82,$T84-$V82,0)</f>
        <v>0</v>
      </c>
      <c r="AG84" s="42">
        <f>IF($Z84=$Z83,$U84-$V83,0)</f>
        <v>0</v>
      </c>
      <c r="AH84" s="42"/>
      <c r="AI84" s="42">
        <f>IF($Z84=$Z85,$W84-$V85,0)</f>
        <v>0</v>
      </c>
      <c r="AJ84" s="42">
        <f>SUM(AF84:AI84)</f>
        <v>0</v>
      </c>
      <c r="AK84" s="5"/>
      <c r="AL84" s="42">
        <f>IF($Z84=$Z82,$T88-$V86,0)</f>
        <v>0</v>
      </c>
      <c r="AM84" s="42">
        <f>IF($Z84=$Z83,$U88-$V87,0)</f>
        <v>0</v>
      </c>
      <c r="AN84" s="42"/>
      <c r="AO84" s="42">
        <f>IF($Z84=$Z85,$W88-$V89,0)</f>
        <v>0</v>
      </c>
      <c r="AP84" s="42">
        <f>SUM(AL84:AO84)</f>
        <v>0</v>
      </c>
      <c r="AQ84" s="42">
        <f>IF($Z84=$Z82,$T88,0)</f>
        <v>0</v>
      </c>
      <c r="AR84" s="42">
        <f>IF($Z84=$Z83,$U88,0)</f>
        <v>0</v>
      </c>
      <c r="AS84" s="42"/>
      <c r="AT84" s="42">
        <f>IF($Z84=$Z85,$W88,0)</f>
        <v>0</v>
      </c>
      <c r="AU84" s="42">
        <f>SUM(AQ84:AT84)</f>
        <v>0</v>
      </c>
      <c r="AV84" s="5">
        <v>2</v>
      </c>
      <c r="AW84" s="49">
        <f>SUM(V82:V85)</f>
        <v>2</v>
      </c>
    </row>
    <row r="85" spans="2:49" ht="12.75">
      <c r="B85" s="6">
        <v>30137.71875</v>
      </c>
      <c r="C85" s="4" t="s">
        <v>81</v>
      </c>
      <c r="D85" s="71" t="str">
        <f>Y82</f>
        <v>Italien</v>
      </c>
      <c r="E85" s="26" t="s">
        <v>12</v>
      </c>
      <c r="F85" s="86" t="str">
        <f>Y84</f>
        <v>Brasilien</v>
      </c>
      <c r="G85" s="28"/>
      <c r="H85" s="51">
        <v>3</v>
      </c>
      <c r="I85" s="43" t="s">
        <v>13</v>
      </c>
      <c r="J85" s="50">
        <v>2</v>
      </c>
      <c r="K85" s="7" t="s">
        <v>14</v>
      </c>
      <c r="L85" s="1"/>
      <c r="T85" s="38">
        <f>IF(H90="",0,IF(K90=$B$116,IF(H90&gt;J90,2,IF(H90=J90,1,0)),0))</f>
        <v>0</v>
      </c>
      <c r="U85" s="38">
        <f>IF(J87="",0,IF(K87=$B$116,IF(H87&lt;J87,2,IF(H87=J87,1,0)),0))</f>
        <v>0</v>
      </c>
      <c r="V85" s="38">
        <f>IF(H89="",0,IF(K89=$B$116,IF(J89&lt;H89,2,IF(J89=H89,1,0)),0))</f>
        <v>0</v>
      </c>
      <c r="W85" s="37"/>
      <c r="X85" s="39">
        <f>RANK(AD85,$AD$82:$AD$85)</f>
        <v>3</v>
      </c>
      <c r="Y85" s="40"/>
      <c r="Z85" s="39">
        <f>SUM(T85:W85)</f>
        <v>0</v>
      </c>
      <c r="AA85" s="39">
        <f>SUM(T89:W89)</f>
        <v>0</v>
      </c>
      <c r="AB85" s="39">
        <f>SUM(W86:W89)</f>
        <v>0</v>
      </c>
      <c r="AC85" s="39">
        <f>AA85-AB85</f>
        <v>0</v>
      </c>
      <c r="AD85" s="41">
        <f>IF(BQ$18="",AE85*10000000000000000+Z85*100000000000000+AC85*1000000000000+AA85*10000000000+AK85*100000000+AJ85*1000000+AP85*10000+AU85*100+AV85,AE85*10000000000000000+Z85*100000000000000+AK85*1000000000000+AJ85*10000000000+AP85*100000000+AU85*1000000+AC85*10000+AA85*100+AV85)</f>
        <v>1</v>
      </c>
      <c r="AE85" s="5"/>
      <c r="AF85" s="42">
        <f>IF($Z85=$Z82,$T85-$W82,0)</f>
        <v>0</v>
      </c>
      <c r="AG85" s="42">
        <f>IF($Z85=$Z83,$U85-$W83,0)</f>
        <v>0</v>
      </c>
      <c r="AH85" s="42">
        <f>IF($Z85=$Z84,$V85-$W84,0)</f>
        <v>0</v>
      </c>
      <c r="AI85" s="42"/>
      <c r="AJ85" s="42">
        <f>SUM(AF85:AI85)</f>
        <v>0</v>
      </c>
      <c r="AK85" s="5"/>
      <c r="AL85" s="42">
        <f>IF($Z85=$Z82,$T89-$W86,0)</f>
        <v>0</v>
      </c>
      <c r="AM85" s="42">
        <f>IF($Z85=$Z83,$U89-$W87,0)</f>
        <v>0</v>
      </c>
      <c r="AN85" s="42">
        <f>IF($Z85=$Z84,$V89-$W88,0)</f>
        <v>0</v>
      </c>
      <c r="AO85" s="42"/>
      <c r="AP85" s="42">
        <f>SUM(AL85:AO85)</f>
        <v>0</v>
      </c>
      <c r="AQ85" s="42">
        <f>IF($Z85=$Z82,$T89,0)</f>
        <v>0</v>
      </c>
      <c r="AR85" s="42">
        <f>IF($Z85=$Z83,$U89,0)</f>
        <v>0</v>
      </c>
      <c r="AS85" s="42">
        <f>IF($Z85=$Z84,$V89,0)</f>
        <v>0</v>
      </c>
      <c r="AT85" s="42"/>
      <c r="AU85" s="42">
        <f>SUM(AQ85:AT85)</f>
        <v>0</v>
      </c>
      <c r="AV85" s="5">
        <v>1</v>
      </c>
      <c r="AW85" s="49">
        <f>SUM(W82:W85)</f>
        <v>0</v>
      </c>
    </row>
    <row r="86" spans="2:49" ht="12.75">
      <c r="B86" s="6"/>
      <c r="C86" s="4"/>
      <c r="D86" s="35"/>
      <c r="E86" s="35"/>
      <c r="F86" s="35"/>
      <c r="L86" s="1"/>
      <c r="N86" s="1"/>
      <c r="P86" s="1"/>
      <c r="Q86" s="1"/>
      <c r="T86" s="37"/>
      <c r="U86" s="38">
        <f>IF(K83=$B$116,H83,0)</f>
        <v>2</v>
      </c>
      <c r="V86" s="38">
        <f>IF(K85=$B$116,H85,0)</f>
        <v>3</v>
      </c>
      <c r="W86" s="38">
        <f>IF(K90=$B$116,J90,0)</f>
        <v>0</v>
      </c>
      <c r="X86" s="39"/>
      <c r="Y86" s="39"/>
      <c r="Z86" s="39"/>
      <c r="AA86" s="39"/>
      <c r="AB86" s="39"/>
      <c r="AC86" s="39"/>
      <c r="AD86" s="44"/>
      <c r="AE86" s="7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V86" s="42"/>
      <c r="AW86" s="64"/>
    </row>
    <row r="87" spans="2:49" ht="12.75">
      <c r="B87" s="6"/>
      <c r="C87" s="4"/>
      <c r="D87" s="35"/>
      <c r="E87" s="35"/>
      <c r="F87" s="35"/>
      <c r="M87" s="90" t="str">
        <f>IF(N82&gt;0,M82,"")</f>
        <v>Italien</v>
      </c>
      <c r="N87" s="2" t="s">
        <v>64</v>
      </c>
      <c r="Q87" s="52"/>
      <c r="T87" s="38">
        <f>IF(K83=$B$116,J83,0)</f>
        <v>1</v>
      </c>
      <c r="U87" s="37"/>
      <c r="V87" s="38">
        <f>IF(K84=$B$116,H84,0)</f>
        <v>1</v>
      </c>
      <c r="W87" s="38">
        <f>IF(K87=$B$116,H87,0)</f>
        <v>0</v>
      </c>
      <c r="AD87" s="34" t="s">
        <v>33</v>
      </c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V87" s="31"/>
      <c r="AW87" s="64"/>
    </row>
    <row r="88" spans="2:49" ht="12.75">
      <c r="B88" s="6"/>
      <c r="C88" s="4"/>
      <c r="D88" s="35"/>
      <c r="E88" s="35"/>
      <c r="F88" s="35"/>
      <c r="P88" s="53"/>
      <c r="Q88" s="54"/>
      <c r="T88" s="38">
        <f>IF(K85=$B$116,J85,0)</f>
        <v>2</v>
      </c>
      <c r="U88" s="38">
        <f>IF(K84=$B$116,J84,0)</f>
        <v>3</v>
      </c>
      <c r="V88" s="37"/>
      <c r="W88" s="38">
        <f>IF(K89=$B$116,J89,0)</f>
        <v>0</v>
      </c>
      <c r="AD88" s="34" t="s">
        <v>34</v>
      </c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V88" s="31"/>
      <c r="AW88" s="64"/>
    </row>
    <row r="89" spans="4:49" ht="12.75">
      <c r="D89" s="35"/>
      <c r="E89" s="35"/>
      <c r="F89" s="35"/>
      <c r="N89" s="1"/>
      <c r="T89" s="38">
        <f>IF(K90=$B$116,H90,0)</f>
        <v>0</v>
      </c>
      <c r="U89" s="38">
        <f>IF(K87=$B$116,J87,0)</f>
        <v>0</v>
      </c>
      <c r="V89" s="38">
        <f>IF(K89=$B$116,H89,0)</f>
        <v>0</v>
      </c>
      <c r="W89" s="37"/>
      <c r="AD89" s="34" t="s">
        <v>35</v>
      </c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V89" s="31"/>
      <c r="AW89" s="64"/>
    </row>
    <row r="90" spans="4:49" ht="12.75">
      <c r="D90" s="35"/>
      <c r="E90" s="35"/>
      <c r="F90" s="35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V90" s="31"/>
      <c r="AW90" s="64"/>
    </row>
    <row r="91" spans="2:49" s="17" customFormat="1" ht="12.75">
      <c r="B91" s="20" t="s">
        <v>43</v>
      </c>
      <c r="C91" s="21" t="s">
        <v>63</v>
      </c>
      <c r="K91" s="7"/>
      <c r="L91" s="10"/>
      <c r="M91" s="33" t="s">
        <v>3</v>
      </c>
      <c r="N91" s="10" t="s">
        <v>4</v>
      </c>
      <c r="O91" s="10" t="s">
        <v>5</v>
      </c>
      <c r="P91" s="10" t="s">
        <v>6</v>
      </c>
      <c r="Q91" s="10" t="s">
        <v>7</v>
      </c>
      <c r="R91" s="10" t="s">
        <v>8</v>
      </c>
      <c r="T91" s="34"/>
      <c r="U91" s="34"/>
      <c r="V91" s="34"/>
      <c r="W91" s="34"/>
      <c r="X91" s="28" t="s">
        <v>9</v>
      </c>
      <c r="Y91" s="30" t="s">
        <v>10</v>
      </c>
      <c r="Z91" s="28" t="s">
        <v>23</v>
      </c>
      <c r="AA91" s="28" t="s">
        <v>6</v>
      </c>
      <c r="AB91" s="28" t="s">
        <v>7</v>
      </c>
      <c r="AC91" s="28" t="s">
        <v>8</v>
      </c>
      <c r="AD91" s="28"/>
      <c r="AE91" s="16" t="s">
        <v>24</v>
      </c>
      <c r="AF91" s="18" t="s">
        <v>25</v>
      </c>
      <c r="AG91" s="18"/>
      <c r="AH91" s="18"/>
      <c r="AI91" s="18"/>
      <c r="AJ91" s="18" t="s">
        <v>26</v>
      </c>
      <c r="AK91" s="11" t="s">
        <v>19</v>
      </c>
      <c r="AL91" s="18" t="s">
        <v>27</v>
      </c>
      <c r="AM91" s="18"/>
      <c r="AN91" s="18"/>
      <c r="AO91" s="18"/>
      <c r="AP91" s="18" t="s">
        <v>28</v>
      </c>
      <c r="AQ91" s="18" t="s">
        <v>29</v>
      </c>
      <c r="AR91" s="18"/>
      <c r="AS91" s="18"/>
      <c r="AT91" s="18"/>
      <c r="AU91" s="19" t="s">
        <v>30</v>
      </c>
      <c r="AV91" s="11" t="s">
        <v>31</v>
      </c>
      <c r="AW91" s="48" t="s">
        <v>5</v>
      </c>
    </row>
    <row r="92" spans="2:49" ht="12.75">
      <c r="B92" s="3" t="s">
        <v>32</v>
      </c>
      <c r="C92" s="3" t="s">
        <v>11</v>
      </c>
      <c r="L92" s="1"/>
      <c r="M92" s="36" t="str">
        <f>VLOOKUP(1,$X$92:$AC$95,2,FALSE)</f>
        <v>Frankreich</v>
      </c>
      <c r="N92" s="2">
        <f>VLOOKUP(1,$X$92:$AC$95,3,FALSE)</f>
        <v>4</v>
      </c>
      <c r="O92" s="2">
        <f>VLOOKUP(1,$X$92:$AW$95,26,FALSE)</f>
        <v>0</v>
      </c>
      <c r="P92" s="2">
        <f>VLOOKUP(1,$X$92:$AC$95,4,FALSE)</f>
        <v>5</v>
      </c>
      <c r="Q92" s="2">
        <f>VLOOKUP(1,$X$92:$AC$95,5,FALSE)</f>
        <v>1</v>
      </c>
      <c r="R92" s="2">
        <f>VLOOKUP(1,$X$92:$AC$95,6,FALSE)</f>
        <v>4</v>
      </c>
      <c r="T92" s="37"/>
      <c r="U92" s="38">
        <f>IF(H93="",0,IF(K93=$B$116,IF(H93&gt;J93,2,IF(H93=J93,1,0)),0))</f>
        <v>0</v>
      </c>
      <c r="V92" s="38">
        <f>IF(H94="",0,IF(K94=$B$116,IF(H94&gt;J94,2,IF(H94=J94,1,0)),0))</f>
        <v>1</v>
      </c>
      <c r="W92" s="38">
        <f>IF(J100="",0,IF(K100=$B$116,IF(H100&lt;J100,2,IF(H100=J100,1,0)),0))</f>
        <v>0</v>
      </c>
      <c r="X92" s="39">
        <f>RANK(AD92,$AD$92:$AD$95)</f>
        <v>2</v>
      </c>
      <c r="Y92" s="40" t="str">
        <f>M18</f>
        <v>Österreich</v>
      </c>
      <c r="Z92" s="39">
        <f>SUM(T92:W92)</f>
        <v>1</v>
      </c>
      <c r="AA92" s="39">
        <f>SUM(T96:W96)</f>
        <v>2</v>
      </c>
      <c r="AB92" s="39">
        <f>SUM(T96:T99)</f>
        <v>3</v>
      </c>
      <c r="AC92" s="39">
        <f>AA92-AB92</f>
        <v>-1</v>
      </c>
      <c r="AD92" s="41">
        <f>IF(BQ$18="",AE92*10000000000000000+Z92*100000000000000+AC92*1000000000000+AA92*10000000000+AK92*100000000+AJ92*1000000+AP92*10000+AU92*100+AV92,AE92*10000000000000000+Z92*100000000000000+AK92*1000000000000+AJ92*10000000000+AP92*100000000+AU92*1000000+AC92*10000+AA92*100+AV92)</f>
        <v>99020000000204</v>
      </c>
      <c r="AE92" s="5"/>
      <c r="AF92" s="42"/>
      <c r="AG92" s="42">
        <f>IF($Z92=$Z93,$U92-$T93,0)</f>
        <v>0</v>
      </c>
      <c r="AH92" s="42">
        <f>IF($Z92=$Z94,$V92-$T94,0)</f>
        <v>0</v>
      </c>
      <c r="AI92" s="42">
        <f>IF($Z92=$Z95,$W92-$T95,0)</f>
        <v>0</v>
      </c>
      <c r="AJ92" s="42">
        <f>SUM(AF92:AI92)</f>
        <v>0</v>
      </c>
      <c r="AK92" s="5"/>
      <c r="AL92" s="42"/>
      <c r="AM92" s="42">
        <f>IF($Z92=$Z93,$U96-$T97,0)</f>
        <v>0</v>
      </c>
      <c r="AN92" s="42">
        <f>IF($Z92=$Z94,$V96-$T98,0)</f>
        <v>0</v>
      </c>
      <c r="AO92" s="42">
        <f>IF($Z92=$Z95,$W96-$T99,0)</f>
        <v>0</v>
      </c>
      <c r="AP92" s="42">
        <f>SUM(AL92:AO92)</f>
        <v>0</v>
      </c>
      <c r="AQ92" s="42"/>
      <c r="AR92" s="42">
        <f>IF($Z92=$Z93,$U96,0)</f>
        <v>0</v>
      </c>
      <c r="AS92" s="42">
        <f>IF($Z92=$Z94,$V96,0)</f>
        <v>2</v>
      </c>
      <c r="AT92" s="42">
        <f>IF($Z92=$Z95,$W96,0)</f>
        <v>0</v>
      </c>
      <c r="AU92" s="42">
        <f>SUM(AQ92:AT92)</f>
        <v>2</v>
      </c>
      <c r="AV92" s="5">
        <v>4</v>
      </c>
      <c r="AW92" s="49">
        <f>SUM(T92:T95)</f>
        <v>3</v>
      </c>
    </row>
    <row r="93" spans="2:49" ht="12.75">
      <c r="B93" s="6">
        <v>30130.71875</v>
      </c>
      <c r="C93" s="4" t="s">
        <v>91</v>
      </c>
      <c r="D93" s="72" t="str">
        <f>Y92</f>
        <v>Österreich</v>
      </c>
      <c r="F93" s="74" t="str">
        <f>Y93</f>
        <v>Frankreich</v>
      </c>
      <c r="H93" s="50">
        <v>0</v>
      </c>
      <c r="I93" s="9" t="s">
        <v>13</v>
      </c>
      <c r="J93" s="50">
        <v>1</v>
      </c>
      <c r="K93" s="7" t="s">
        <v>14</v>
      </c>
      <c r="L93" s="1"/>
      <c r="M93" s="36" t="str">
        <f>VLOOKUP(2,$X$92:$AC$95,2,FALSE)</f>
        <v>Österreich</v>
      </c>
      <c r="N93" s="2">
        <f>VLOOKUP(2,$X$92:$AC$95,3,FALSE)</f>
        <v>1</v>
      </c>
      <c r="O93" s="2">
        <f>VLOOKUP(2,$X$92:$AW$95,26,FALSE)</f>
        <v>3</v>
      </c>
      <c r="P93" s="2">
        <f>VLOOKUP(2,$X$92:$AC$95,4,FALSE)</f>
        <v>2</v>
      </c>
      <c r="Q93" s="2">
        <f>VLOOKUP(2,$X$92:$AC$95,5,FALSE)</f>
        <v>3</v>
      </c>
      <c r="R93" s="2">
        <f>VLOOKUP(2,$X$92:$AC$95,6,FALSE)</f>
        <v>-1</v>
      </c>
      <c r="T93" s="38">
        <f>IF(J93="",0,IF(K93=$B$116,IF(H93&lt;J93,2,IF(H93=J93,1,0)),0))</f>
        <v>2</v>
      </c>
      <c r="U93" s="37"/>
      <c r="V93" s="38">
        <f>IF(H95="",0,IF(K95=$B$116,IF(H95&gt;J95,2,IF(H95=J95,1,0)),0))</f>
        <v>2</v>
      </c>
      <c r="W93" s="38">
        <f>IF(H97="",0,IF(K97=$B$116,IF(H97&gt;J97,2,IF(H97=J97,1,0)),0))</f>
        <v>0</v>
      </c>
      <c r="X93" s="39">
        <f>RANK(AD93,$AD$92:$AD$95)</f>
        <v>1</v>
      </c>
      <c r="Y93" s="40" t="str">
        <f>M38</f>
        <v>Frankreich</v>
      </c>
      <c r="Z93" s="39">
        <f>SUM(T93:W93)</f>
        <v>4</v>
      </c>
      <c r="AA93" s="39">
        <f>SUM(T97:W97)</f>
        <v>5</v>
      </c>
      <c r="AB93" s="39">
        <f>SUM(U96:U99)</f>
        <v>1</v>
      </c>
      <c r="AC93" s="39">
        <f>AA93-AB93</f>
        <v>4</v>
      </c>
      <c r="AD93" s="41">
        <f>IF(BQ$18="",AE93*10000000000000000+Z93*100000000000000+AC93*1000000000000+AA93*10000000000+AK93*100000000+AJ93*1000000+AP93*10000+AU93*100+AV93,AE93*10000000000000000+Z93*100000000000000+AK93*1000000000000+AJ93*10000000000+AP93*100000000+AU93*1000000+AC93*10000+AA93*100+AV93)</f>
        <v>404050000000003</v>
      </c>
      <c r="AE93" s="5"/>
      <c r="AF93" s="42">
        <f>IF($Z93=$Z92,$T93-$U92,0)</f>
        <v>0</v>
      </c>
      <c r="AG93" s="42"/>
      <c r="AH93" s="42">
        <f>IF($Z93=$Z94,$V93-$U94,0)</f>
        <v>0</v>
      </c>
      <c r="AI93" s="42">
        <f>IF($Z93=$Z95,$W93-$U95,0)</f>
        <v>0</v>
      </c>
      <c r="AJ93" s="42">
        <f>SUM(AF93:AI93)</f>
        <v>0</v>
      </c>
      <c r="AK93" s="5"/>
      <c r="AL93" s="42">
        <f>IF($Z93=$Z92,$T97-$U96,0)</f>
        <v>0</v>
      </c>
      <c r="AM93" s="42"/>
      <c r="AN93" s="42">
        <f>IF($Z93=$Z94,$V97-$U98,0)</f>
        <v>0</v>
      </c>
      <c r="AO93" s="42">
        <f>IF($Z93=$Z95,$W97-$U99,0)</f>
        <v>0</v>
      </c>
      <c r="AP93" s="42">
        <f>SUM(AL93:AO93)</f>
        <v>0</v>
      </c>
      <c r="AQ93" s="42">
        <f>IF($Z93=$Z92,$T97,0)</f>
        <v>0</v>
      </c>
      <c r="AR93" s="42"/>
      <c r="AS93" s="42">
        <f>IF($Z93=$Z94,$V97,0)</f>
        <v>0</v>
      </c>
      <c r="AT93" s="42">
        <f>IF($Z93=$Z95,$W97,0)</f>
        <v>0</v>
      </c>
      <c r="AU93" s="42">
        <f>SUM(AQ93:AT93)</f>
        <v>0</v>
      </c>
      <c r="AV93" s="5">
        <v>3</v>
      </c>
      <c r="AW93" s="49">
        <f>SUM(U92:U95)</f>
        <v>0</v>
      </c>
    </row>
    <row r="94" spans="2:49" ht="12.75">
      <c r="B94" s="6">
        <v>30133.71875</v>
      </c>
      <c r="C94" s="4" t="s">
        <v>91</v>
      </c>
      <c r="D94" s="72" t="str">
        <f>Y92</f>
        <v>Österreich</v>
      </c>
      <c r="E94" s="26" t="s">
        <v>12</v>
      </c>
      <c r="F94" s="88" t="str">
        <f>Y94</f>
        <v>Nordirland</v>
      </c>
      <c r="G94" s="28"/>
      <c r="H94" s="51">
        <v>2</v>
      </c>
      <c r="I94" s="43" t="s">
        <v>13</v>
      </c>
      <c r="J94" s="50">
        <v>2</v>
      </c>
      <c r="K94" s="7" t="s">
        <v>14</v>
      </c>
      <c r="L94" s="1"/>
      <c r="M94" s="36" t="str">
        <f>VLOOKUP(3,$X$92:$AC$95,2,FALSE)</f>
        <v>Nordirland</v>
      </c>
      <c r="N94" s="2">
        <f>VLOOKUP(3,$X$92:$AC$95,3,FALSE)</f>
        <v>1</v>
      </c>
      <c r="O94" s="2">
        <f>VLOOKUP(3,$X$92:$AW$95,26,FALSE)</f>
        <v>3</v>
      </c>
      <c r="P94" s="2">
        <f>VLOOKUP(3,$X$92:$AC$95,4,FALSE)</f>
        <v>3</v>
      </c>
      <c r="Q94" s="2">
        <f>VLOOKUP(3,$X$92:$AC$95,5,FALSE)</f>
        <v>6</v>
      </c>
      <c r="R94" s="2">
        <f>VLOOKUP(3,$X$92:$AC$95,6,FALSE)</f>
        <v>-3</v>
      </c>
      <c r="T94" s="38">
        <f>IF(J94="",0,IF(K94=$B$116,IF(H94&lt;J94,2,IF(H94=J94,1,0)),0))</f>
        <v>1</v>
      </c>
      <c r="U94" s="38">
        <f>IF(J95="",0,IF(K95=$B$116,IF(H95&lt;J95,2,IF(H95=J95,1,0)),0))</f>
        <v>0</v>
      </c>
      <c r="V94" s="37"/>
      <c r="W94" s="38">
        <f>IF(J99="",0,IF(K99=$B$116,IF(J99&gt;H99,2,IF(J99=H99,1,0)),0))</f>
        <v>0</v>
      </c>
      <c r="X94" s="39">
        <f>RANK(AD94,$AD$92:$AD$95)</f>
        <v>3</v>
      </c>
      <c r="Y94" s="40" t="str">
        <f>M47</f>
        <v>Nordirland</v>
      </c>
      <c r="Z94" s="39">
        <f>SUM(T94:W94)</f>
        <v>1</v>
      </c>
      <c r="AA94" s="39">
        <f>SUM(T98:W98)</f>
        <v>3</v>
      </c>
      <c r="AB94" s="39">
        <f>SUM(V96:V99)</f>
        <v>6</v>
      </c>
      <c r="AC94" s="39">
        <f>AA94-AB94</f>
        <v>-3</v>
      </c>
      <c r="AD94" s="41">
        <f>IF(BQ$18="",AE94*10000000000000000+Z94*100000000000000+AC94*1000000000000+AA94*10000000000+AK94*100000000+AJ94*1000000+AP94*10000+AU94*100+AV94,AE94*10000000000000000+Z94*100000000000000+AK94*1000000000000+AJ94*10000000000+AP94*100000000+AU94*1000000+AC94*10000+AA94*100+AV94)</f>
        <v>97030000000202</v>
      </c>
      <c r="AE94" s="5"/>
      <c r="AF94" s="42">
        <f>IF($Z94=$Z92,$T94-$V92,0)</f>
        <v>0</v>
      </c>
      <c r="AG94" s="42">
        <f>IF($Z94=$Z93,$U94-$V93,0)</f>
        <v>0</v>
      </c>
      <c r="AH94" s="42"/>
      <c r="AI94" s="42">
        <f>IF($Z94=$Z95,$W94-$V95,0)</f>
        <v>0</v>
      </c>
      <c r="AJ94" s="42">
        <f>SUM(AF94:AI94)</f>
        <v>0</v>
      </c>
      <c r="AK94" s="5"/>
      <c r="AL94" s="42">
        <f>IF($Z94=$Z92,$T98-$V96,0)</f>
        <v>0</v>
      </c>
      <c r="AM94" s="42">
        <f>IF($Z94=$Z93,$U98-$V97,0)</f>
        <v>0</v>
      </c>
      <c r="AN94" s="42"/>
      <c r="AO94" s="42">
        <f>IF($Z94=$Z95,$W98-$V99,0)</f>
        <v>0</v>
      </c>
      <c r="AP94" s="42">
        <f>SUM(AL94:AO94)</f>
        <v>0</v>
      </c>
      <c r="AQ94" s="42">
        <f>IF($Z94=$Z92,$T98,0)</f>
        <v>2</v>
      </c>
      <c r="AR94" s="42">
        <f>IF($Z94=$Z93,$U98,0)</f>
        <v>0</v>
      </c>
      <c r="AS94" s="42"/>
      <c r="AT94" s="42">
        <f>IF($Z94=$Z95,$W98,0)</f>
        <v>0</v>
      </c>
      <c r="AU94" s="42">
        <f>SUM(AQ94:AT94)</f>
        <v>2</v>
      </c>
      <c r="AV94" s="5">
        <v>2</v>
      </c>
      <c r="AW94" s="49">
        <f>SUM(V92:V95)</f>
        <v>3</v>
      </c>
    </row>
    <row r="95" spans="2:49" ht="12.75">
      <c r="B95" s="6">
        <v>30136.71875</v>
      </c>
      <c r="C95" s="4" t="s">
        <v>91</v>
      </c>
      <c r="D95" s="74" t="str">
        <f>Y93</f>
        <v>Frankreich</v>
      </c>
      <c r="E95" s="26" t="s">
        <v>12</v>
      </c>
      <c r="F95" s="88" t="str">
        <f>Y94</f>
        <v>Nordirland</v>
      </c>
      <c r="H95" s="51">
        <v>4</v>
      </c>
      <c r="I95" s="43" t="s">
        <v>13</v>
      </c>
      <c r="J95" s="51">
        <v>1</v>
      </c>
      <c r="K95" s="7" t="s">
        <v>14</v>
      </c>
      <c r="L95" s="1"/>
      <c r="T95" s="38">
        <f>IF(H100="",0,IF(K100=$B$116,IF(H100&gt;J100,2,IF(H100=J100,1,0)),0))</f>
        <v>0</v>
      </c>
      <c r="U95" s="38">
        <f>IF(J97="",0,IF(K97=$B$116,IF(H97&lt;J97,2,IF(H97=J97,1,0)),0))</f>
        <v>0</v>
      </c>
      <c r="V95" s="38">
        <f>IF(H99="",0,IF(K99=$B$116,IF(J99&lt;H99,2,IF(J99=H99,1,0)),0))</f>
        <v>0</v>
      </c>
      <c r="W95" s="37"/>
      <c r="X95" s="39">
        <f>RANK(AD95,$AD$92:$AD$95)</f>
        <v>4</v>
      </c>
      <c r="Y95" s="40"/>
      <c r="Z95" s="39">
        <f>SUM(T95:W95)</f>
        <v>0</v>
      </c>
      <c r="AA95" s="39">
        <f>SUM(T99:W99)</f>
        <v>0</v>
      </c>
      <c r="AB95" s="39">
        <f>SUM(W96:W99)</f>
        <v>0</v>
      </c>
      <c r="AC95" s="39">
        <f>AA95-AB95</f>
        <v>0</v>
      </c>
      <c r="AD95" s="41">
        <f>IF(BQ$18="",AE95*10000000000000000+Z95*100000000000000+AC95*1000000000000+AA95*10000000000+AK95*100000000+AJ95*1000000+AP95*10000+AU95*100+AV95,AE95*10000000000000000+Z95*100000000000000+AK95*1000000000000+AJ95*10000000000+AP95*100000000+AU95*1000000+AC95*10000+AA95*100+AV95)</f>
        <v>1</v>
      </c>
      <c r="AE95" s="5"/>
      <c r="AF95" s="42">
        <f>IF($Z95=$Z92,$T95-$W92,0)</f>
        <v>0</v>
      </c>
      <c r="AG95" s="42">
        <f>IF($Z95=$Z93,$U95-$W93,0)</f>
        <v>0</v>
      </c>
      <c r="AH95" s="42">
        <f>IF($Z95=$Z94,$V95-$W94,0)</f>
        <v>0</v>
      </c>
      <c r="AI95" s="42"/>
      <c r="AJ95" s="42">
        <f>SUM(AF95:AI95)</f>
        <v>0</v>
      </c>
      <c r="AK95" s="5"/>
      <c r="AL95" s="42">
        <f>IF($Z95=$Z92,$T99-$W96,0)</f>
        <v>0</v>
      </c>
      <c r="AM95" s="42">
        <f>IF($Z95=$Z93,$U99-$W97,0)</f>
        <v>0</v>
      </c>
      <c r="AN95" s="42">
        <f>IF($Z95=$Z94,$V99-$W98,0)</f>
        <v>0</v>
      </c>
      <c r="AO95" s="42"/>
      <c r="AP95" s="42">
        <f>SUM(AL95:AO95)</f>
        <v>0</v>
      </c>
      <c r="AQ95" s="42">
        <f>IF($Z95=$Z92,$T99,0)</f>
        <v>0</v>
      </c>
      <c r="AR95" s="42">
        <f>IF($Z95=$Z93,$U99,0)</f>
        <v>0</v>
      </c>
      <c r="AS95" s="42">
        <f>IF($Z95=$Z94,$V99,0)</f>
        <v>0</v>
      </c>
      <c r="AT95" s="42"/>
      <c r="AU95" s="42">
        <f>SUM(AQ95:AT95)</f>
        <v>0</v>
      </c>
      <c r="AV95" s="5">
        <v>1</v>
      </c>
      <c r="AW95" s="49">
        <f>SUM(W92:W95)</f>
        <v>0</v>
      </c>
    </row>
    <row r="96" spans="2:49" ht="12.75">
      <c r="B96" s="6"/>
      <c r="C96" s="4"/>
      <c r="H96" s="2"/>
      <c r="I96" s="2"/>
      <c r="J96" s="2"/>
      <c r="K96" s="2"/>
      <c r="L96" s="1"/>
      <c r="N96" s="1"/>
      <c r="P96" s="1"/>
      <c r="Q96" s="1"/>
      <c r="T96" s="37"/>
      <c r="U96" s="38">
        <f>IF(K93=$B$116,H93,0)</f>
        <v>0</v>
      </c>
      <c r="V96" s="38">
        <f>IF(K94=$B$116,H94,0)</f>
        <v>2</v>
      </c>
      <c r="W96" s="38">
        <f>IF(K100=$B$116,J100,0)</f>
        <v>0</v>
      </c>
      <c r="X96" s="39"/>
      <c r="Y96" s="39"/>
      <c r="Z96" s="39"/>
      <c r="AA96" s="39"/>
      <c r="AB96" s="39"/>
      <c r="AC96" s="39"/>
      <c r="AD96" s="44"/>
      <c r="AE96" s="7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V96" s="42"/>
      <c r="AW96" s="64"/>
    </row>
    <row r="97" spans="2:49" ht="12.75">
      <c r="B97" s="6"/>
      <c r="C97" s="4"/>
      <c r="D97" s="35"/>
      <c r="E97" s="35"/>
      <c r="F97" s="35"/>
      <c r="M97" s="21" t="str">
        <f>IF(N92&gt;0,M92,"")</f>
        <v>Frankreich</v>
      </c>
      <c r="N97" s="2" t="s">
        <v>65</v>
      </c>
      <c r="Q97" s="52"/>
      <c r="T97" s="38">
        <f>IF(K93=$B$116,J93,0)</f>
        <v>1</v>
      </c>
      <c r="U97" s="37"/>
      <c r="V97" s="38">
        <f>IF(K95=$B$116,H95,0)</f>
        <v>4</v>
      </c>
      <c r="W97" s="38">
        <f>IF(K97=$B$116,H97,0)</f>
        <v>0</v>
      </c>
      <c r="AD97" s="34" t="s">
        <v>33</v>
      </c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V97" s="31"/>
      <c r="AW97" s="64"/>
    </row>
    <row r="98" spans="2:49" ht="12.75">
      <c r="B98" s="6"/>
      <c r="C98" s="4"/>
      <c r="D98" s="35"/>
      <c r="E98" s="35"/>
      <c r="F98" s="35"/>
      <c r="P98" s="53"/>
      <c r="Q98" s="54"/>
      <c r="T98" s="38">
        <f>IF(K94=$B$116,J94,0)</f>
        <v>2</v>
      </c>
      <c r="U98" s="38">
        <f>IF(K95=$B$116,J95,0)</f>
        <v>1</v>
      </c>
      <c r="V98" s="37"/>
      <c r="W98" s="38">
        <f>IF(K99=$B$116,J99,0)</f>
        <v>0</v>
      </c>
      <c r="AD98" s="34" t="s">
        <v>34</v>
      </c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V98" s="31"/>
      <c r="AW98" s="64"/>
    </row>
    <row r="99" spans="4:49" ht="12.75">
      <c r="D99" s="35"/>
      <c r="E99" s="35"/>
      <c r="F99" s="35"/>
      <c r="N99" s="1"/>
      <c r="T99" s="38">
        <f>IF(K100=$B$116,H100,0)</f>
        <v>0</v>
      </c>
      <c r="U99" s="38">
        <f>IF(K97=$B$116,J97,0)</f>
        <v>0</v>
      </c>
      <c r="V99" s="38">
        <f>IF(K99=$B$116,H99,0)</f>
        <v>0</v>
      </c>
      <c r="W99" s="37"/>
      <c r="AD99" s="34" t="s">
        <v>35</v>
      </c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V99" s="31"/>
      <c r="AW99" s="64"/>
    </row>
    <row r="100" spans="4:49" ht="12.75">
      <c r="D100" s="35"/>
      <c r="E100" s="35"/>
      <c r="F100" s="35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V100" s="31"/>
      <c r="AW100" s="64"/>
    </row>
    <row r="101" spans="2:30" ht="12.75">
      <c r="B101" s="75" t="s">
        <v>56</v>
      </c>
      <c r="C101" s="3"/>
      <c r="E101" s="12"/>
      <c r="F101" s="10"/>
      <c r="G101" s="10"/>
      <c r="I101" s="43"/>
      <c r="J101" s="15"/>
      <c r="K101" s="57"/>
      <c r="L101" s="1"/>
      <c r="M101" s="3"/>
      <c r="O101" s="1"/>
      <c r="P101" s="1"/>
      <c r="Q101" s="1"/>
      <c r="R101" s="1"/>
      <c r="W101" s="39"/>
      <c r="AD101" s="40"/>
    </row>
    <row r="102" spans="2:23" ht="12.75">
      <c r="B102" s="6">
        <v>30140.71875</v>
      </c>
      <c r="C102" s="4" t="s">
        <v>81</v>
      </c>
      <c r="D102" s="76" t="str">
        <f>M67</f>
        <v>Polen</v>
      </c>
      <c r="E102" s="11" t="s">
        <v>12</v>
      </c>
      <c r="F102" s="78" t="str">
        <f>M87</f>
        <v>Italien</v>
      </c>
      <c r="G102" s="10"/>
      <c r="H102" s="50">
        <v>0</v>
      </c>
      <c r="I102" s="15" t="s">
        <v>13</v>
      </c>
      <c r="J102" s="50">
        <v>2</v>
      </c>
      <c r="K102" s="7" t="s">
        <v>14</v>
      </c>
      <c r="L102" s="1"/>
      <c r="M102" s="77" t="str">
        <f>IF(H102="","",IF(H102=J102,"falsch!!! K.Remis",IF(J102&gt;H102,F102,D102)))</f>
        <v>Italien</v>
      </c>
      <c r="N102" s="1" t="str">
        <f>N67</f>
        <v>1A</v>
      </c>
      <c r="O102" s="1" t="str">
        <f>N87</f>
        <v>1C</v>
      </c>
      <c r="P102" s="1" t="s">
        <v>57</v>
      </c>
      <c r="Q102" s="1"/>
      <c r="R102" s="1"/>
      <c r="W102" s="39"/>
    </row>
    <row r="103" spans="2:23" ht="12.75">
      <c r="B103" s="6">
        <v>30140.875</v>
      </c>
      <c r="C103" s="4" t="s">
        <v>89</v>
      </c>
      <c r="D103" s="92" t="str">
        <f>M97</f>
        <v>Frankreich</v>
      </c>
      <c r="E103" s="11" t="s">
        <v>12</v>
      </c>
      <c r="F103" s="79" t="str">
        <f>M77</f>
        <v>Deutschland</v>
      </c>
      <c r="G103" s="10"/>
      <c r="H103" s="50">
        <v>4</v>
      </c>
      <c r="I103" s="15" t="s">
        <v>13</v>
      </c>
      <c r="J103" s="50">
        <v>5</v>
      </c>
      <c r="K103" s="7" t="s">
        <v>14</v>
      </c>
      <c r="L103" s="1"/>
      <c r="M103" s="77" t="str">
        <f>IF(H103="","",IF(H103=J103,"falsch!!! K.Remis",IF(J103&gt;H103,F103,D103)))</f>
        <v>Deutschland</v>
      </c>
      <c r="N103" s="1" t="str">
        <f>N97</f>
        <v>1D</v>
      </c>
      <c r="O103" s="1" t="str">
        <f>N77</f>
        <v>1B</v>
      </c>
      <c r="P103" s="1" t="s">
        <v>58</v>
      </c>
      <c r="Q103" s="1"/>
      <c r="R103" s="1"/>
      <c r="W103" s="39"/>
    </row>
    <row r="104" spans="5:23" ht="12.75">
      <c r="E104" s="12"/>
      <c r="F104" s="10"/>
      <c r="G104" s="10"/>
      <c r="H104" s="15"/>
      <c r="I104" s="43"/>
      <c r="K104" s="57"/>
      <c r="L104" s="1"/>
      <c r="M104" s="80" t="str">
        <f>IF(H102="","",IF(F102=M102,D102,F102))</f>
        <v>Polen</v>
      </c>
      <c r="N104" s="1"/>
      <c r="P104" s="1" t="s">
        <v>59</v>
      </c>
      <c r="Q104" s="1"/>
      <c r="R104" s="1"/>
      <c r="W104" s="39"/>
    </row>
    <row r="105" spans="3:23" ht="12.75">
      <c r="C105" s="3"/>
      <c r="D105" s="17"/>
      <c r="E105" s="19"/>
      <c r="F105" s="17"/>
      <c r="G105" s="17"/>
      <c r="H105" s="81"/>
      <c r="J105" s="81"/>
      <c r="K105" s="57"/>
      <c r="M105" s="80" t="str">
        <f>IF(H103="","",IF(D102=M103,F103,D103))</f>
        <v>Frankreich</v>
      </c>
      <c r="P105" s="1" t="s">
        <v>60</v>
      </c>
      <c r="Q105" s="1"/>
      <c r="R105" s="1"/>
      <c r="W105" s="39"/>
    </row>
    <row r="106" spans="3:23" ht="12.75">
      <c r="C106" s="3"/>
      <c r="D106" s="17"/>
      <c r="E106" s="19"/>
      <c r="F106" s="17"/>
      <c r="G106" s="17"/>
      <c r="H106" s="81"/>
      <c r="J106" s="81"/>
      <c r="K106" s="57"/>
      <c r="P106" s="1"/>
      <c r="Q106" s="1"/>
      <c r="R106" s="1"/>
      <c r="W106" s="39"/>
    </row>
    <row r="107" spans="2:49" ht="12.75">
      <c r="B107" s="59" t="s">
        <v>37</v>
      </c>
      <c r="C107" s="3"/>
      <c r="D107" s="17"/>
      <c r="E107" s="19"/>
      <c r="F107" s="17"/>
      <c r="G107" s="17"/>
      <c r="H107" s="60"/>
      <c r="J107" s="60"/>
      <c r="K107" s="57"/>
      <c r="M107" s="2"/>
      <c r="P107" s="1"/>
      <c r="Q107" s="1"/>
      <c r="R107" s="1"/>
      <c r="S107" s="39"/>
      <c r="T107" s="39"/>
      <c r="U107" s="39"/>
      <c r="V107" s="39"/>
      <c r="W107" s="39"/>
      <c r="X107" s="39"/>
      <c r="Y107" s="40"/>
      <c r="Z107" s="39"/>
      <c r="AA107" s="39"/>
      <c r="AB107" s="39"/>
      <c r="AC107" s="39"/>
      <c r="AD107" s="39"/>
      <c r="AE107" s="61"/>
      <c r="AF107" s="7"/>
      <c r="AG107" s="1"/>
      <c r="AH107" s="1"/>
      <c r="AO107" s="1"/>
      <c r="AW107" s="2"/>
    </row>
    <row r="108" spans="2:49" ht="12.75">
      <c r="B108" s="6">
        <v>30142.833333333332</v>
      </c>
      <c r="C108" s="4" t="s">
        <v>83</v>
      </c>
      <c r="D108" s="63" t="str">
        <f>M104</f>
        <v>Polen</v>
      </c>
      <c r="E108" s="11" t="s">
        <v>12</v>
      </c>
      <c r="F108" s="63" t="str">
        <f>M105</f>
        <v>Frankreich</v>
      </c>
      <c r="G108" s="10"/>
      <c r="H108" s="51">
        <v>2</v>
      </c>
      <c r="I108" s="15" t="s">
        <v>13</v>
      </c>
      <c r="J108" s="51">
        <v>1</v>
      </c>
      <c r="K108" s="7" t="s">
        <v>14</v>
      </c>
      <c r="L108" s="1"/>
      <c r="M108" s="62" t="str">
        <f>IF(J108="","",IF(J108=H108,"falsch!!! K.Remis",IF(H108&gt;J108,D108,F108)))</f>
        <v>Polen</v>
      </c>
      <c r="N108" s="1" t="str">
        <f>P104</f>
        <v>HF1</v>
      </c>
      <c r="O108" s="1" t="str">
        <f>P105</f>
        <v>HF2</v>
      </c>
      <c r="S108" s="39"/>
      <c r="T108" s="39"/>
      <c r="U108" s="39"/>
      <c r="V108" s="39"/>
      <c r="W108" s="39"/>
      <c r="X108" s="39"/>
      <c r="Y108" s="40"/>
      <c r="Z108" s="39"/>
      <c r="AA108" s="39"/>
      <c r="AB108" s="39"/>
      <c r="AC108" s="39"/>
      <c r="AD108" s="39"/>
      <c r="AE108" s="61"/>
      <c r="AF108" s="7"/>
      <c r="AG108" s="1"/>
      <c r="AH108" s="1"/>
      <c r="AO108" s="1"/>
      <c r="AW108" s="2"/>
    </row>
    <row r="109" spans="17:49" ht="12.75">
      <c r="Q109" s="1"/>
      <c r="R109" s="1"/>
      <c r="S109" s="39"/>
      <c r="T109" s="39"/>
      <c r="U109" s="39"/>
      <c r="V109" s="39"/>
      <c r="W109" s="39"/>
      <c r="X109" s="39"/>
      <c r="Y109" s="58"/>
      <c r="Z109" s="58"/>
      <c r="AA109" s="58"/>
      <c r="AB109" s="58"/>
      <c r="AC109" s="58"/>
      <c r="AD109" s="58"/>
      <c r="AE109"/>
      <c r="AF109"/>
      <c r="AG109"/>
      <c r="AH109"/>
      <c r="AI109"/>
      <c r="AJ109"/>
      <c r="AK109"/>
      <c r="AL109"/>
      <c r="AM109"/>
      <c r="AN109"/>
      <c r="AO109"/>
      <c r="AW109" s="2"/>
    </row>
    <row r="110" spans="2:49" ht="12.75">
      <c r="B110" s="1"/>
      <c r="C110" s="3"/>
      <c r="D110" s="28"/>
      <c r="E110" s="45"/>
      <c r="F110" s="28"/>
      <c r="G110" s="28"/>
      <c r="H110" s="15"/>
      <c r="I110" s="43"/>
      <c r="J110" s="15"/>
      <c r="K110" s="57"/>
      <c r="L110" s="1"/>
      <c r="M110" s="3"/>
      <c r="N110" s="1"/>
      <c r="O110" s="1"/>
      <c r="P110" s="1"/>
      <c r="Q110" s="1"/>
      <c r="R110" s="1"/>
      <c r="AW110" s="2"/>
    </row>
    <row r="111" spans="2:49" ht="12.75">
      <c r="B111" s="59" t="s">
        <v>36</v>
      </c>
      <c r="C111" s="3"/>
      <c r="D111" s="29"/>
      <c r="E111" s="35"/>
      <c r="F111" s="29"/>
      <c r="G111" s="29"/>
      <c r="H111" s="60"/>
      <c r="J111" s="60"/>
      <c r="K111" s="57"/>
      <c r="M111" s="2" t="s">
        <v>20</v>
      </c>
      <c r="AW111" s="2"/>
    </row>
    <row r="112" spans="2:49" ht="12.75">
      <c r="B112" s="4">
        <v>30143.833333333332</v>
      </c>
      <c r="C112" s="4" t="s">
        <v>91</v>
      </c>
      <c r="D112" s="46" t="str">
        <f>M102</f>
        <v>Italien</v>
      </c>
      <c r="E112" s="11" t="s">
        <v>12</v>
      </c>
      <c r="F112" s="46" t="str">
        <f>M103</f>
        <v>Deutschland</v>
      </c>
      <c r="G112" s="28"/>
      <c r="H112" s="51">
        <v>3</v>
      </c>
      <c r="I112" s="15" t="s">
        <v>13</v>
      </c>
      <c r="J112" s="51">
        <v>1</v>
      </c>
      <c r="K112" s="7" t="s">
        <v>14</v>
      </c>
      <c r="L112" s="1"/>
      <c r="M112" s="62" t="str">
        <f>IF(J112="","",IF(J112=H112,"falsch!!! K.Remis",IF(H112&gt;J112,D112,F112)))</f>
        <v>Italien</v>
      </c>
      <c r="N112" s="1" t="str">
        <f>P102</f>
        <v>F1</v>
      </c>
      <c r="O112" s="1" t="str">
        <f>P103</f>
        <v>F2</v>
      </c>
      <c r="P112" s="1"/>
      <c r="AW112" s="2"/>
    </row>
    <row r="113" spans="3:49" ht="12.75">
      <c r="C113" s="95">
        <v>90000</v>
      </c>
      <c r="P113" s="1"/>
      <c r="Q113" s="1"/>
      <c r="R113" s="1"/>
      <c r="AW113" s="2"/>
    </row>
    <row r="114" spans="17:49" ht="12.75">
      <c r="Q114" s="1"/>
      <c r="R114" s="1"/>
      <c r="AW114" s="2"/>
    </row>
    <row r="115" spans="2:49" ht="13.5" thickBot="1">
      <c r="B115" s="56"/>
      <c r="C115" s="3"/>
      <c r="D115" s="3"/>
      <c r="E115" s="3"/>
      <c r="F115" s="3"/>
      <c r="AW115" s="2"/>
    </row>
    <row r="116" spans="2:49" ht="14.25" thickBot="1" thickTop="1">
      <c r="B116" s="27" t="s">
        <v>14</v>
      </c>
      <c r="C116" s="1" t="s">
        <v>21</v>
      </c>
      <c r="D116" s="3"/>
      <c r="E116" s="3"/>
      <c r="F116" s="3"/>
      <c r="H116" s="47"/>
      <c r="AW116" s="2"/>
    </row>
    <row r="117" ht="13.5" thickTop="1">
      <c r="AW117" s="2"/>
    </row>
    <row r="118" ht="12.75">
      <c r="AW118" s="2"/>
    </row>
    <row r="119" ht="12.75">
      <c r="AW119" s="2"/>
    </row>
    <row r="120" ht="12.75">
      <c r="AW120" s="2"/>
    </row>
    <row r="121" ht="12.75">
      <c r="AW121" s="2"/>
    </row>
    <row r="122" ht="12.75">
      <c r="AW122" s="2"/>
    </row>
    <row r="123" ht="12.75">
      <c r="AW123" s="2"/>
    </row>
    <row r="124" ht="12.75">
      <c r="AW124" s="2"/>
    </row>
    <row r="125" ht="12.75">
      <c r="AW125" s="2"/>
    </row>
    <row r="126" ht="12.75">
      <c r="AW126" s="2"/>
    </row>
    <row r="127" ht="12.75">
      <c r="AW127" s="2"/>
    </row>
    <row r="128" ht="12.75">
      <c r="AW128" s="2"/>
    </row>
    <row r="129" ht="12.75">
      <c r="AW129" s="2"/>
    </row>
    <row r="130" ht="12.75">
      <c r="AW130" s="2"/>
    </row>
    <row r="131" ht="12.75">
      <c r="AW131" s="2"/>
    </row>
    <row r="132" ht="12.75">
      <c r="AW132" s="2"/>
    </row>
    <row r="133" ht="12.75">
      <c r="AW133" s="2"/>
    </row>
    <row r="134" ht="12.75">
      <c r="AW134" s="2"/>
    </row>
    <row r="135" ht="12.75">
      <c r="AW135" s="2"/>
    </row>
    <row r="136" ht="12.75">
      <c r="AW136" s="2"/>
    </row>
    <row r="137" ht="12.75">
      <c r="AW137" s="2"/>
    </row>
    <row r="138" ht="12.75">
      <c r="AW138" s="2"/>
    </row>
    <row r="139" ht="12.75">
      <c r="AW139" s="2"/>
    </row>
    <row r="140" ht="12.75">
      <c r="AW140" s="2"/>
    </row>
    <row r="141" ht="12.75">
      <c r="AW141" s="2"/>
    </row>
    <row r="142" ht="12.75">
      <c r="AW142" s="2"/>
    </row>
    <row r="143" ht="12.75">
      <c r="AW143" s="2"/>
    </row>
    <row r="144" ht="12.75">
      <c r="AW144" s="2"/>
    </row>
    <row r="145" ht="12.75">
      <c r="AW145" s="2"/>
    </row>
    <row r="146" ht="12.75">
      <c r="AW146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alfware Bernd Schubert</cp:lastModifiedBy>
  <cp:lastPrinted>2006-05-21T10:46:31Z</cp:lastPrinted>
  <dcterms:created xsi:type="dcterms:W3CDTF">2000-06-07T05:43:06Z</dcterms:created>
  <dcterms:modified xsi:type="dcterms:W3CDTF">2015-12-29T13:52:06Z</dcterms:modified>
  <cp:category/>
  <cp:version/>
  <cp:contentType/>
  <cp:contentStatus/>
</cp:coreProperties>
</file>