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600" windowHeight="13260" tabRatio="597" activeTab="0"/>
  </bookViews>
  <sheets>
    <sheet name="Spielplan 1950" sheetId="1" r:id="rId1"/>
  </sheets>
  <definedNames/>
  <calcPr fullCalcOnLoad="1"/>
</workbook>
</file>

<file path=xl/sharedStrings.xml><?xml version="1.0" encoding="utf-8"?>
<sst xmlns="http://schemas.openxmlformats.org/spreadsheetml/2006/main" count="258" uniqueCount="60">
  <si>
    <t>Vorrunde</t>
  </si>
  <si>
    <t>Gruppe A</t>
  </si>
  <si>
    <t xml:space="preserve"> </t>
  </si>
  <si>
    <t>Tabelle</t>
  </si>
  <si>
    <t>P+</t>
  </si>
  <si>
    <t>P-</t>
  </si>
  <si>
    <t>T+</t>
  </si>
  <si>
    <t>T-</t>
  </si>
  <si>
    <t>T+/-</t>
  </si>
  <si>
    <t>G</t>
  </si>
  <si>
    <t>Berechnungen</t>
  </si>
  <si>
    <t>Spielort</t>
  </si>
  <si>
    <t>-</t>
  </si>
  <si>
    <t>:</t>
  </si>
  <si>
    <t>ok</t>
  </si>
  <si>
    <t>USA</t>
  </si>
  <si>
    <t>Uruguay</t>
  </si>
  <si>
    <t>1A</t>
  </si>
  <si>
    <t>Gruppe B</t>
  </si>
  <si>
    <t>1B</t>
  </si>
  <si>
    <t>Gruppe C</t>
  </si>
  <si>
    <t>Brasilien</t>
  </si>
  <si>
    <t>1C</t>
  </si>
  <si>
    <t>Gruppe D</t>
  </si>
  <si>
    <t>Jugoslawien</t>
  </si>
  <si>
    <t>1D</t>
  </si>
  <si>
    <t>L1</t>
  </si>
  <si>
    <t>Weltmeister</t>
  </si>
  <si>
    <t>OK</t>
  </si>
  <si>
    <t>SP</t>
  </si>
  <si>
    <t>P</t>
  </si>
  <si>
    <t>L0</t>
  </si>
  <si>
    <t>DV</t>
  </si>
  <si>
    <t>S1</t>
  </si>
  <si>
    <t>DV-TD</t>
  </si>
  <si>
    <t>S2</t>
  </si>
  <si>
    <t>DV-Tore</t>
  </si>
  <si>
    <t>S3</t>
  </si>
  <si>
    <t>L4</t>
  </si>
  <si>
    <t>Datum/Zeit</t>
  </si>
  <si>
    <t>L0=AE hebelt Berechnung aus (top level Losen)</t>
  </si>
  <si>
    <t>L1=AK hebelt Direktvergleich (S1) aus</t>
  </si>
  <si>
    <t>L4=AV Losen UEFA-Koeffizient, Fairplay oder Münzwurf</t>
  </si>
  <si>
    <t>Chile</t>
  </si>
  <si>
    <t>Mexico</t>
  </si>
  <si>
    <t>Bolivien</t>
  </si>
  <si>
    <t>Paraguay</t>
  </si>
  <si>
    <t>Finalrunde</t>
  </si>
  <si>
    <t>Schweiz</t>
  </si>
  <si>
    <t>Spanien</t>
  </si>
  <si>
    <t>England</t>
  </si>
  <si>
    <t>Italien</t>
  </si>
  <si>
    <t>Schweden</t>
  </si>
  <si>
    <t>Rio de Janeiro</t>
  </si>
  <si>
    <t>Belo Horizonte</t>
  </si>
  <si>
    <t>Sao Paulo</t>
  </si>
  <si>
    <t>Porto Alegre</t>
  </si>
  <si>
    <t>Curitiba</t>
  </si>
  <si>
    <t>Recife</t>
  </si>
  <si>
    <t>Curitaba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</si>
</sst>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1" fillId="8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3"/>
  <sheetViews>
    <sheetView tabSelected="1" workbookViewId="0" topLeftCell="A10">
      <selection activeCell="H53" sqref="H53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9" customWidth="1"/>
    <col min="9" max="9" width="1.57421875" style="9" customWidth="1"/>
    <col min="10" max="10" width="3.57421875" style="9" customWidth="1"/>
    <col min="11" max="11" width="3.00390625" style="7" customWidth="1"/>
    <col min="12" max="12" width="2.00390625" style="2" customWidth="1"/>
    <col min="13" max="13" width="14.28125" style="36" customWidth="1"/>
    <col min="14" max="17" width="4.28125" style="2" customWidth="1"/>
    <col min="18" max="18" width="3.8515625" style="2" customWidth="1"/>
    <col min="19" max="19" width="3.8515625" style="34" hidden="1" customWidth="1"/>
    <col min="20" max="22" width="2.00390625" style="34" hidden="1" customWidth="1"/>
    <col min="23" max="23" width="1.7109375" style="34" hidden="1" customWidth="1"/>
    <col min="24" max="24" width="3.00390625" style="34" hidden="1" customWidth="1"/>
    <col min="25" max="25" width="14.28125" style="34" hidden="1" customWidth="1"/>
    <col min="26" max="26" width="2.28125" style="34" hidden="1" customWidth="1"/>
    <col min="27" max="27" width="3.28125" style="34" hidden="1" customWidth="1"/>
    <col min="28" max="28" width="3.00390625" style="34" hidden="1" customWidth="1"/>
    <col min="29" max="29" width="4.421875" style="34" hidden="1" customWidth="1"/>
    <col min="30" max="30" width="19.28125" style="34" hidden="1" customWidth="1"/>
    <col min="31" max="31" width="3.140625" style="8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1" hidden="1" customWidth="1"/>
    <col min="50" max="52" width="11.421875" style="2" hidden="1" customWidth="1"/>
    <col min="53" max="16384" width="11.421875" style="2" customWidth="1"/>
  </cols>
  <sheetData>
    <row r="1" spans="1:49" s="17" customFormat="1" ht="14.25" thickBot="1" thickTop="1">
      <c r="A1" s="17" t="s">
        <v>29</v>
      </c>
      <c r="B1" s="20" t="s">
        <v>0</v>
      </c>
      <c r="C1" s="21" t="s">
        <v>1</v>
      </c>
      <c r="D1" s="10" t="s">
        <v>2</v>
      </c>
      <c r="E1" s="12"/>
      <c r="F1" s="10"/>
      <c r="G1" s="13"/>
      <c r="H1" s="32"/>
      <c r="I1" s="14"/>
      <c r="J1" s="15"/>
      <c r="K1" s="16"/>
      <c r="L1" s="10"/>
      <c r="M1" s="33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34"/>
      <c r="T1" s="34"/>
      <c r="U1" s="34"/>
      <c r="V1" s="34"/>
      <c r="W1" s="28"/>
      <c r="X1" s="28" t="s">
        <v>9</v>
      </c>
      <c r="Y1" s="30" t="s">
        <v>10</v>
      </c>
      <c r="Z1" s="28" t="s">
        <v>30</v>
      </c>
      <c r="AA1" s="28" t="s">
        <v>6</v>
      </c>
      <c r="AB1" s="28" t="s">
        <v>7</v>
      </c>
      <c r="AC1" s="28" t="s">
        <v>8</v>
      </c>
      <c r="AD1" s="28"/>
      <c r="AE1" s="16" t="s">
        <v>31</v>
      </c>
      <c r="AF1" s="18" t="s">
        <v>32</v>
      </c>
      <c r="AG1" s="18"/>
      <c r="AH1" s="18"/>
      <c r="AI1" s="18"/>
      <c r="AJ1" s="18" t="s">
        <v>33</v>
      </c>
      <c r="AK1" s="11" t="s">
        <v>26</v>
      </c>
      <c r="AL1" s="18" t="s">
        <v>34</v>
      </c>
      <c r="AM1" s="18"/>
      <c r="AN1" s="18"/>
      <c r="AO1" s="18"/>
      <c r="AP1" s="18" t="s">
        <v>35</v>
      </c>
      <c r="AQ1" s="18" t="s">
        <v>36</v>
      </c>
      <c r="AR1" s="18"/>
      <c r="AS1" s="18"/>
      <c r="AT1" s="18"/>
      <c r="AU1" s="19" t="s">
        <v>37</v>
      </c>
      <c r="AV1" s="11" t="s">
        <v>38</v>
      </c>
      <c r="AW1" s="51" t="s">
        <v>5</v>
      </c>
    </row>
    <row r="2" spans="2:49" ht="13.5" thickTop="1">
      <c r="B2" s="3" t="s">
        <v>39</v>
      </c>
      <c r="C2" s="3" t="s">
        <v>11</v>
      </c>
      <c r="L2" s="1"/>
      <c r="M2" s="36" t="str">
        <f>VLOOKUP(1,$X$2:$AC$5,2,FALSE)</f>
        <v>Brasilien</v>
      </c>
      <c r="N2" s="2">
        <f>VLOOKUP(1,$X$2:$AC$5,3,FALSE)</f>
        <v>5</v>
      </c>
      <c r="O2" s="2">
        <f>VLOOKUP(1,$X$2:$AW$5,26,FALSE)</f>
        <v>1</v>
      </c>
      <c r="P2" s="2">
        <f>VLOOKUP(1,$X$2:$AC$5,4,FALSE)</f>
        <v>8</v>
      </c>
      <c r="Q2" s="2">
        <f>VLOOKUP(1,$X$2:$AC$5,5,FALSE)</f>
        <v>2</v>
      </c>
      <c r="R2" s="2">
        <f>VLOOKUP(1,$X$2:$AC$5,6,FALSE)</f>
        <v>6</v>
      </c>
      <c r="T2" s="37"/>
      <c r="U2" s="38">
        <f>IF(H3="",0,IF(K3=$B$53,IF(H3&gt;J3,2,IF(H3=J3,1,0)),0))</f>
        <v>2</v>
      </c>
      <c r="V2" s="38">
        <f>IF(H7="",0,IF(K8=$B$53,IF(H7&gt;J7,2,IF(H7=J7,1,0)),0))</f>
        <v>2</v>
      </c>
      <c r="W2" s="38">
        <f>IF(H5="",0,IF(K6=$B$53,IF(J5&lt;H5,2,IF(J5=H5,1,0)),0))</f>
        <v>1</v>
      </c>
      <c r="X2" s="39">
        <f>RANK(AD2,$AD$2:$AD$5)</f>
        <v>1</v>
      </c>
      <c r="Y2" s="40" t="s">
        <v>21</v>
      </c>
      <c r="Z2" s="39">
        <f>SUM(T2:W2)</f>
        <v>5</v>
      </c>
      <c r="AA2" s="39">
        <f>SUM(T6:W6)</f>
        <v>8</v>
      </c>
      <c r="AB2" s="39">
        <f>SUM(T6:T9)</f>
        <v>2</v>
      </c>
      <c r="AC2" s="39">
        <f>AA2-AB2</f>
        <v>6</v>
      </c>
      <c r="AD2" s="41">
        <f>IF(Q$8="",AE2*10000000000000000+Z2*100000000000000+AC2*1000000000000+AA2*10000000000+AK2*100000000+AJ2*1000000+AP2*10000+AU2*100+AV2,AE2*10000000000000000+Z2*100000000000000+AK2*1000000000000+AJ2*10000000000+AP2*100000000+AU2*1000000+AC2*10000+AA2*100+AV2)</f>
        <v>506080000000004</v>
      </c>
      <c r="AE2" s="5"/>
      <c r="AF2" s="42"/>
      <c r="AG2" s="42">
        <f>IF($Z2=$Z3,$U2-$T3,0)</f>
        <v>0</v>
      </c>
      <c r="AH2" s="42">
        <f>IF($Z2=$Z4,$V2-$T4,0)</f>
        <v>0</v>
      </c>
      <c r="AI2" s="42">
        <f>IF($Z2=$Z5,$W2-$T5,0)</f>
        <v>0</v>
      </c>
      <c r="AJ2" s="42">
        <f>SUM(AF2:AI2)</f>
        <v>0</v>
      </c>
      <c r="AK2" s="5"/>
      <c r="AL2" s="42"/>
      <c r="AM2" s="42">
        <f>IF($Z2=$Z3,$U6-$T7,0)</f>
        <v>0</v>
      </c>
      <c r="AN2" s="42">
        <f>IF($Z2=$Z4,$V6-$T8,0)</f>
        <v>0</v>
      </c>
      <c r="AO2" s="42">
        <f>IF($Z2=$Z5,$W6-$T9,0)</f>
        <v>0</v>
      </c>
      <c r="AP2" s="42">
        <f>SUM(AL2:AO2)</f>
        <v>0</v>
      </c>
      <c r="AQ2" s="42"/>
      <c r="AR2" s="42">
        <f>IF($Z2=$Z3,$U6,0)</f>
        <v>0</v>
      </c>
      <c r="AS2" s="42">
        <f>IF($Z2=$Z4,$V6,0)</f>
        <v>0</v>
      </c>
      <c r="AT2" s="42">
        <f>IF($Z2=$Z5,$W6,0)</f>
        <v>0</v>
      </c>
      <c r="AU2" s="42">
        <f>SUM(AQ2:AT2)</f>
        <v>0</v>
      </c>
      <c r="AV2" s="5">
        <v>4</v>
      </c>
      <c r="AW2" s="52">
        <f>SUM(T2:T5)</f>
        <v>1</v>
      </c>
    </row>
    <row r="3" spans="2:49" ht="12.75">
      <c r="B3" s="6">
        <v>18438.833333333332</v>
      </c>
      <c r="C3" s="4" t="s">
        <v>53</v>
      </c>
      <c r="D3" s="30" t="str">
        <f>Y2</f>
        <v>Brasilien</v>
      </c>
      <c r="E3" s="26" t="s">
        <v>12</v>
      </c>
      <c r="F3" s="30" t="str">
        <f>Y3</f>
        <v>Mexico</v>
      </c>
      <c r="G3" s="28"/>
      <c r="H3" s="53">
        <v>4</v>
      </c>
      <c r="I3" s="43" t="s">
        <v>13</v>
      </c>
      <c r="J3" s="53">
        <v>0</v>
      </c>
      <c r="K3" s="7" t="s">
        <v>14</v>
      </c>
      <c r="L3" s="1"/>
      <c r="M3" s="36" t="str">
        <f>VLOOKUP(2,$X$2:$AC$5,2,FALSE)</f>
        <v>Jugoslawien</v>
      </c>
      <c r="N3" s="2">
        <f>VLOOKUP(2,$X$2:$AC$5,3,FALSE)</f>
        <v>4</v>
      </c>
      <c r="O3" s="2">
        <f>VLOOKUP(2,$X$2:$AW$5,26,FALSE)</f>
        <v>2</v>
      </c>
      <c r="P3" s="2">
        <f>VLOOKUP(2,$X$2:$AC$5,4,FALSE)</f>
        <v>7</v>
      </c>
      <c r="Q3" s="2">
        <f>VLOOKUP(2,$X$2:$AC$5,5,FALSE)</f>
        <v>3</v>
      </c>
      <c r="R3" s="2">
        <f>VLOOKUP(2,$X$2:$AC$5,6,FALSE)</f>
        <v>4</v>
      </c>
      <c r="T3" s="38">
        <f>IF(J3="",0,IF(K3=$B$53,IF(H3&lt;J3,2,IF(H3=J3,1,0)),0))</f>
        <v>0</v>
      </c>
      <c r="U3" s="37"/>
      <c r="V3" s="38">
        <f>IF(J6="",0,IF(K5=$B$53,IF(J6&gt;H6,2,IF(J6=H6,1,0)),0))</f>
        <v>0</v>
      </c>
      <c r="W3" s="38">
        <f>IF(J8="",0,IF(K7=$B$53,IF(J8&gt;H8,2,IF(J8=H8,1,0)),0))</f>
        <v>0</v>
      </c>
      <c r="X3" s="39">
        <f>RANK(AD3,$AD$2:$AD$5)</f>
        <v>4</v>
      </c>
      <c r="Y3" s="40" t="s">
        <v>44</v>
      </c>
      <c r="Z3" s="39">
        <f>SUM(T3:W3)</f>
        <v>0</v>
      </c>
      <c r="AA3" s="39">
        <f>SUM(T7:W7)</f>
        <v>2</v>
      </c>
      <c r="AB3" s="39">
        <f>SUM(U6:U9)</f>
        <v>10</v>
      </c>
      <c r="AC3" s="39">
        <f>AA3-AB3</f>
        <v>-8</v>
      </c>
      <c r="AD3" s="41">
        <f>IF(Q$8="",AE3*10000000000000000+Z3*100000000000000+AC3*1000000000000+AA3*10000000000+AK3*100000000+AJ3*1000000+AP3*10000+AU3*100+AV3,AE3*10000000000000000+Z3*100000000000000+AK3*1000000000000+AJ3*10000000000+AP3*100000000+AU3*1000000+AC3*10000+AA3*100+AV3)</f>
        <v>-7979999999997</v>
      </c>
      <c r="AE3" s="5"/>
      <c r="AF3" s="42">
        <f>IF($Z3=$Z2,$T3-$U2,0)</f>
        <v>0</v>
      </c>
      <c r="AG3" s="42"/>
      <c r="AH3" s="42">
        <f>IF($Z3=$Z4,$V3-$U4,0)</f>
        <v>0</v>
      </c>
      <c r="AI3" s="42">
        <f>IF($Z3=$Z5,$W3-$U5,0)</f>
        <v>0</v>
      </c>
      <c r="AJ3" s="42">
        <f>SUM(AF3:AI3)</f>
        <v>0</v>
      </c>
      <c r="AK3" s="5"/>
      <c r="AL3" s="42">
        <f>IF($Z3=$Z2,$T7-$U6,0)</f>
        <v>0</v>
      </c>
      <c r="AM3" s="42"/>
      <c r="AN3" s="42">
        <f>IF($Z3=$Z4,$V7-$U8,0)</f>
        <v>0</v>
      </c>
      <c r="AO3" s="42">
        <f>IF($Z3=$Z5,$W7-$U9,0)</f>
        <v>0</v>
      </c>
      <c r="AP3" s="42">
        <f>SUM(AL3:AO3)</f>
        <v>0</v>
      </c>
      <c r="AQ3" s="42">
        <f>IF($Z3=$Z2,$T7,0)</f>
        <v>0</v>
      </c>
      <c r="AR3" s="42"/>
      <c r="AS3" s="42">
        <f>IF($Z3=$Z4,$V7,0)</f>
        <v>0</v>
      </c>
      <c r="AT3" s="42">
        <f>IF($Z3=$Z5,$W7,0)</f>
        <v>0</v>
      </c>
      <c r="AU3" s="42">
        <f>SUM(AQ3:AT3)</f>
        <v>0</v>
      </c>
      <c r="AV3" s="5">
        <v>3</v>
      </c>
      <c r="AW3" s="52">
        <f>SUM(U2:U5)</f>
        <v>6</v>
      </c>
    </row>
    <row r="4" spans="2:49" ht="12.75">
      <c r="B4" s="6">
        <v>18439.958333333332</v>
      </c>
      <c r="C4" s="4" t="s">
        <v>54</v>
      </c>
      <c r="D4" s="30" t="str">
        <f>Y4</f>
        <v>Jugoslawien</v>
      </c>
      <c r="E4" s="26" t="s">
        <v>12</v>
      </c>
      <c r="F4" s="30" t="str">
        <f>Y5</f>
        <v>Schweiz</v>
      </c>
      <c r="G4" s="28"/>
      <c r="H4" s="54">
        <v>3</v>
      </c>
      <c r="I4" s="43" t="s">
        <v>13</v>
      </c>
      <c r="J4" s="53">
        <v>0</v>
      </c>
      <c r="K4" s="7" t="s">
        <v>14</v>
      </c>
      <c r="L4" s="1"/>
      <c r="M4" s="36" t="str">
        <f>VLOOKUP(3,$X$2:$AC$5,2,FALSE)</f>
        <v>Schweiz</v>
      </c>
      <c r="N4" s="2">
        <f>VLOOKUP(3,$X$2:$AC$5,3,FALSE)</f>
        <v>3</v>
      </c>
      <c r="O4" s="2">
        <f>VLOOKUP(3,$X$2:$AW$5,26,FALSE)</f>
        <v>3</v>
      </c>
      <c r="P4" s="2">
        <f>VLOOKUP(3,$X$2:$AC$5,4,FALSE)</f>
        <v>4</v>
      </c>
      <c r="Q4" s="2">
        <f>VLOOKUP(3,$X$2:$AC$5,5,FALSE)</f>
        <v>6</v>
      </c>
      <c r="R4" s="2">
        <f>VLOOKUP(3,$X$2:$AC$5,6,FALSE)</f>
        <v>-2</v>
      </c>
      <c r="T4" s="38">
        <f>IF(J7="",0,IF(K8=$B$53,IF(H7&lt;J7,2,IF(H7=J7,1,0)),0))</f>
        <v>0</v>
      </c>
      <c r="U4" s="38">
        <f>IF(H6="",0,IF(K5=$B$53,IF(J6&lt;H6,2,IF(J6=H6,1,0)),0))</f>
        <v>2</v>
      </c>
      <c r="V4" s="37"/>
      <c r="W4" s="38">
        <f>IF(H4="",0,IF(K4=$B$53,IF(H4&gt;J4,2,IF(H4=J4,1,0)),0))</f>
        <v>2</v>
      </c>
      <c r="X4" s="39">
        <f>RANK(AD4,$AD$2:$AD$5)</f>
        <v>2</v>
      </c>
      <c r="Y4" s="40" t="s">
        <v>24</v>
      </c>
      <c r="Z4" s="39">
        <f>SUM(T4:W4)</f>
        <v>4</v>
      </c>
      <c r="AA4" s="39">
        <f>SUM(T8:W8)</f>
        <v>7</v>
      </c>
      <c r="AB4" s="39">
        <f>SUM(V6:V9)</f>
        <v>3</v>
      </c>
      <c r="AC4" s="39">
        <f>AA4-AB4</f>
        <v>4</v>
      </c>
      <c r="AD4" s="41">
        <f>IF(Q$8="",AE4*10000000000000000+Z4*100000000000000+AC4*1000000000000+AA4*10000000000+AK4*100000000+AJ4*1000000+AP4*10000+AU4*100+AV4,AE4*10000000000000000+Z4*100000000000000+AK4*1000000000000+AJ4*10000000000+AP4*100000000+AU4*1000000+AC4*10000+AA4*100+AV4)</f>
        <v>404070000000002</v>
      </c>
      <c r="AE4" s="5"/>
      <c r="AF4" s="42">
        <f>IF($Z4=$Z2,$T4-$V2,0)</f>
        <v>0</v>
      </c>
      <c r="AG4" s="42">
        <f>IF($Z4=$Z3,$U4-$V3,0)</f>
        <v>0</v>
      </c>
      <c r="AH4" s="42"/>
      <c r="AI4" s="42">
        <f>IF($Z4=$Z5,$W4-$V5,0)</f>
        <v>0</v>
      </c>
      <c r="AJ4" s="42">
        <f>SUM(AF4:AI4)</f>
        <v>0</v>
      </c>
      <c r="AK4" s="5"/>
      <c r="AL4" s="42">
        <f>IF($Z4=$Z2,$T8-$V6,0)</f>
        <v>0</v>
      </c>
      <c r="AM4" s="42">
        <f>IF($Z4=$Z3,$U8-$V7,0)</f>
        <v>0</v>
      </c>
      <c r="AN4" s="42"/>
      <c r="AO4" s="42">
        <f>IF($Z4=$Z5,$W8-$V9,0)</f>
        <v>0</v>
      </c>
      <c r="AP4" s="42">
        <f>SUM(AL4:AO4)</f>
        <v>0</v>
      </c>
      <c r="AQ4" s="42">
        <f>IF($Z4=$Z2,$T8,0)</f>
        <v>0</v>
      </c>
      <c r="AR4" s="42">
        <f>IF($Z4=$Z3,$U8,0)</f>
        <v>0</v>
      </c>
      <c r="AS4" s="42"/>
      <c r="AT4" s="42">
        <f>IF($Z4=$Z5,$W8,0)</f>
        <v>0</v>
      </c>
      <c r="AU4" s="42">
        <f>SUM(AQ4:AT4)</f>
        <v>0</v>
      </c>
      <c r="AV4" s="5">
        <v>2</v>
      </c>
      <c r="AW4" s="52">
        <f>SUM(V2:V5)</f>
        <v>2</v>
      </c>
    </row>
    <row r="5" spans="2:49" ht="12.75">
      <c r="B5" s="6">
        <v>18442.833333333332</v>
      </c>
      <c r="C5" s="4" t="s">
        <v>55</v>
      </c>
      <c r="D5" s="30" t="str">
        <f>Y2</f>
        <v>Brasilien</v>
      </c>
      <c r="E5" s="26" t="s">
        <v>12</v>
      </c>
      <c r="F5" s="30" t="str">
        <f>Y5</f>
        <v>Schweiz</v>
      </c>
      <c r="H5" s="54">
        <v>2</v>
      </c>
      <c r="I5" s="9" t="s">
        <v>13</v>
      </c>
      <c r="J5" s="53">
        <v>2</v>
      </c>
      <c r="K5" s="7" t="s">
        <v>14</v>
      </c>
      <c r="L5" s="1"/>
      <c r="M5" s="36" t="str">
        <f>VLOOKUP(4,$X$2:$AC$5,2,FALSE)</f>
        <v>Mexico</v>
      </c>
      <c r="N5" s="2">
        <f>VLOOKUP(4,$X$2:$AC$5,3,FALSE)</f>
        <v>0</v>
      </c>
      <c r="O5" s="2">
        <f>VLOOKUP(4,$X$2:$AW$5,26,FALSE)</f>
        <v>6</v>
      </c>
      <c r="P5" s="2">
        <f>VLOOKUP(4,$X$2:$AC$5,4,FALSE)</f>
        <v>2</v>
      </c>
      <c r="Q5" s="2">
        <f>VLOOKUP(4,$X$2:$AC$5,5,FALSE)</f>
        <v>10</v>
      </c>
      <c r="R5" s="2">
        <f>VLOOKUP(4,$X$2:$AC$5,6,FALSE)</f>
        <v>-8</v>
      </c>
      <c r="T5" s="38">
        <f>IF(J5="",0,IF(K6=$B$53,IF(J5&gt;H5,2,IF(J5=H5,1,0)),0))</f>
        <v>1</v>
      </c>
      <c r="U5" s="38">
        <f>IF(H8="",0,IF(K7=$B$53,IF(J8&lt;H8,2,IF(J8=H8,1,0)),0))</f>
        <v>2</v>
      </c>
      <c r="V5" s="38">
        <f>IF(J4="",0,IF(K4=$B$53,IF(H4&lt;J4,2,IF(H4=J4,1,0)),0))</f>
        <v>0</v>
      </c>
      <c r="W5" s="37"/>
      <c r="X5" s="39">
        <f>RANK(AD5,$AD$2:$AD$5)</f>
        <v>3</v>
      </c>
      <c r="Y5" s="40" t="s">
        <v>48</v>
      </c>
      <c r="Z5" s="39">
        <f>SUM(T5:W5)</f>
        <v>3</v>
      </c>
      <c r="AA5" s="39">
        <f>SUM(T9:W9)</f>
        <v>4</v>
      </c>
      <c r="AB5" s="39">
        <f>SUM(W6:W9)</f>
        <v>6</v>
      </c>
      <c r="AC5" s="39">
        <f>AA5-AB5</f>
        <v>-2</v>
      </c>
      <c r="AD5" s="41">
        <f>IF(Q$8="",AE5*10000000000000000+Z5*100000000000000+AC5*1000000000000+AA5*10000000000+AK5*100000000+AJ5*1000000+AP5*10000+AU5*100+AV5,AE5*10000000000000000+Z5*100000000000000+AK5*1000000000000+AJ5*10000000000+AP5*100000000+AU5*1000000+AC5*10000+AA5*100+AV5)</f>
        <v>298040000000001</v>
      </c>
      <c r="AE5" s="5"/>
      <c r="AF5" s="42">
        <f>IF($Z5=$Z2,$T5-$W2,0)</f>
        <v>0</v>
      </c>
      <c r="AG5" s="42">
        <f>IF($Z5=$Z3,$U5-$W3,0)</f>
        <v>0</v>
      </c>
      <c r="AH5" s="42">
        <f>IF($Z5=$Z4,$V5-$W4,0)</f>
        <v>0</v>
      </c>
      <c r="AI5" s="42"/>
      <c r="AJ5" s="42">
        <f>SUM(AF5:AI5)</f>
        <v>0</v>
      </c>
      <c r="AK5" s="5"/>
      <c r="AL5" s="42">
        <f>IF($Z5=$Z2,$T9-$W6,0)</f>
        <v>0</v>
      </c>
      <c r="AM5" s="42">
        <f>IF($Z5=$Z3,$U9-$W7,0)</f>
        <v>0</v>
      </c>
      <c r="AN5" s="42">
        <f>IF($Z5=$Z4,$V9-$W8,0)</f>
        <v>0</v>
      </c>
      <c r="AO5" s="42"/>
      <c r="AP5" s="42">
        <f>SUM(AL5:AO5)</f>
        <v>0</v>
      </c>
      <c r="AQ5" s="42">
        <f>IF($Z5=$Z2,$T9,0)</f>
        <v>0</v>
      </c>
      <c r="AR5" s="42">
        <f>IF($Z5=$Z3,$U9,0)</f>
        <v>0</v>
      </c>
      <c r="AS5" s="42">
        <f>IF($Z5=$Z4,$V9,0)</f>
        <v>0</v>
      </c>
      <c r="AT5" s="42"/>
      <c r="AU5" s="42">
        <f>SUM(AQ5:AT5)</f>
        <v>0</v>
      </c>
      <c r="AV5" s="5">
        <v>1</v>
      </c>
      <c r="AW5" s="52">
        <f>SUM(W2:W5)</f>
        <v>3</v>
      </c>
    </row>
    <row r="6" spans="2:49" ht="12.75">
      <c r="B6" s="6">
        <v>18442.854166666668</v>
      </c>
      <c r="C6" s="4" t="s">
        <v>56</v>
      </c>
      <c r="D6" s="30" t="str">
        <f>Y4</f>
        <v>Jugoslawien</v>
      </c>
      <c r="E6" s="26" t="s">
        <v>12</v>
      </c>
      <c r="F6" s="30" t="str">
        <f>Y3</f>
        <v>Mexico</v>
      </c>
      <c r="H6" s="54">
        <v>4</v>
      </c>
      <c r="I6" s="43" t="s">
        <v>13</v>
      </c>
      <c r="J6" s="54">
        <v>1</v>
      </c>
      <c r="K6" s="7" t="s">
        <v>14</v>
      </c>
      <c r="L6" s="1"/>
      <c r="N6" s="1"/>
      <c r="P6" s="1"/>
      <c r="Q6" s="1"/>
      <c r="T6" s="37"/>
      <c r="U6" s="38">
        <f>IF(K3=$B$53,H3,0)</f>
        <v>4</v>
      </c>
      <c r="V6" s="38">
        <f>IF(K8=$B$53,H7,0)</f>
        <v>2</v>
      </c>
      <c r="W6" s="38">
        <f>IF(K6=$B$53,H5,0)</f>
        <v>2</v>
      </c>
      <c r="X6" s="39"/>
      <c r="Y6" s="39"/>
      <c r="Z6" s="39"/>
      <c r="AA6" s="39"/>
      <c r="AB6" s="39"/>
      <c r="AC6" s="39"/>
      <c r="AD6" s="44"/>
      <c r="AE6" s="7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V6" s="42"/>
      <c r="AW6" s="52"/>
    </row>
    <row r="7" spans="2:49" ht="12.75">
      <c r="B7" s="6">
        <v>18445.833333333332</v>
      </c>
      <c r="C7" s="4" t="s">
        <v>53</v>
      </c>
      <c r="D7" s="30" t="str">
        <f>Y2</f>
        <v>Brasilien</v>
      </c>
      <c r="E7" s="26" t="s">
        <v>12</v>
      </c>
      <c r="F7" s="30" t="str">
        <f>Y4</f>
        <v>Jugoslawien</v>
      </c>
      <c r="G7" s="28"/>
      <c r="H7" s="54">
        <v>2</v>
      </c>
      <c r="I7" s="43" t="s">
        <v>13</v>
      </c>
      <c r="J7" s="53">
        <v>0</v>
      </c>
      <c r="K7" s="7" t="s">
        <v>14</v>
      </c>
      <c r="M7" s="45" t="str">
        <f>IF(N2&gt;0,M2,"")</f>
        <v>Brasilien</v>
      </c>
      <c r="N7" s="2" t="s">
        <v>17</v>
      </c>
      <c r="Q7" s="55"/>
      <c r="T7" s="38">
        <f>IF(K3=$B$53,J3,0)</f>
        <v>0</v>
      </c>
      <c r="U7" s="37"/>
      <c r="V7" s="38">
        <f>IF(K5=$B$53,J6,0)</f>
        <v>1</v>
      </c>
      <c r="W7" s="38">
        <f>IF(K7=$B$53,J8,0)</f>
        <v>1</v>
      </c>
      <c r="AD7" s="34" t="s">
        <v>40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V7" s="31"/>
      <c r="AW7" s="52"/>
    </row>
    <row r="8" spans="2:49" ht="12.75">
      <c r="B8" s="6">
        <v>18446.86111111111</v>
      </c>
      <c r="C8" s="4" t="s">
        <v>56</v>
      </c>
      <c r="D8" s="30" t="str">
        <f>Y5</f>
        <v>Schweiz</v>
      </c>
      <c r="E8" s="26" t="s">
        <v>12</v>
      </c>
      <c r="F8" s="30" t="str">
        <f>Y3</f>
        <v>Mexico</v>
      </c>
      <c r="G8" s="34"/>
      <c r="H8" s="53">
        <v>2</v>
      </c>
      <c r="I8" s="43" t="s">
        <v>13</v>
      </c>
      <c r="J8" s="54">
        <v>1</v>
      </c>
      <c r="K8" s="7" t="s">
        <v>14</v>
      </c>
      <c r="N8" s="1"/>
      <c r="P8" s="56"/>
      <c r="Q8" s="57"/>
      <c r="T8" s="38">
        <f>IF(K8=$B$53,J7,0)</f>
        <v>0</v>
      </c>
      <c r="U8" s="38">
        <f>IF(K5=$B$53,H6,0)</f>
        <v>4</v>
      </c>
      <c r="V8" s="37"/>
      <c r="W8" s="38">
        <f>IF(K4=$B$53,H4,0)</f>
        <v>3</v>
      </c>
      <c r="AD8" s="34" t="s">
        <v>41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V8" s="31"/>
      <c r="AW8" s="52"/>
    </row>
    <row r="9" spans="7:49" ht="12.75">
      <c r="G9" s="28"/>
      <c r="H9" s="2"/>
      <c r="I9" s="2"/>
      <c r="J9" s="2"/>
      <c r="K9" s="2"/>
      <c r="N9" s="1"/>
      <c r="T9" s="38">
        <f>IF(K6=$B$53,J5,0)</f>
        <v>2</v>
      </c>
      <c r="U9" s="38">
        <f>IF(K7=$B$53,H8,0)</f>
        <v>2</v>
      </c>
      <c r="V9" s="38">
        <f>IF(K4=$B$53,J4,0)</f>
        <v>0</v>
      </c>
      <c r="W9" s="37"/>
      <c r="AD9" s="34" t="s">
        <v>42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V9" s="31"/>
      <c r="AW9" s="52"/>
    </row>
    <row r="10" spans="4:49" ht="6" customHeight="1">
      <c r="D10" s="34"/>
      <c r="E10" s="35"/>
      <c r="F10" s="29"/>
      <c r="G10" s="29"/>
      <c r="H10" s="34"/>
      <c r="I10" s="34"/>
      <c r="J10" s="34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V10" s="31"/>
      <c r="AW10" s="52"/>
    </row>
    <row r="11" spans="2:49" s="17" customFormat="1" ht="12.75">
      <c r="B11" s="22" t="s">
        <v>0</v>
      </c>
      <c r="C11" s="23" t="s">
        <v>18</v>
      </c>
      <c r="D11" s="28" t="s">
        <v>2</v>
      </c>
      <c r="E11" s="46"/>
      <c r="F11" s="28"/>
      <c r="G11" s="28"/>
      <c r="H11" s="15"/>
      <c r="I11" s="14"/>
      <c r="J11" s="15"/>
      <c r="K11" s="16"/>
      <c r="L11" s="10"/>
      <c r="M11" s="33" t="s">
        <v>3</v>
      </c>
      <c r="N11" s="10" t="s">
        <v>4</v>
      </c>
      <c r="O11" s="10" t="s">
        <v>5</v>
      </c>
      <c r="P11" s="10" t="s">
        <v>6</v>
      </c>
      <c r="Q11" s="10" t="s">
        <v>7</v>
      </c>
      <c r="R11" s="10" t="s">
        <v>8</v>
      </c>
      <c r="T11" s="34"/>
      <c r="U11" s="34"/>
      <c r="V11" s="34"/>
      <c r="W11" s="34"/>
      <c r="X11" s="28" t="s">
        <v>9</v>
      </c>
      <c r="Y11" s="30" t="s">
        <v>10</v>
      </c>
      <c r="Z11" s="28" t="s">
        <v>30</v>
      </c>
      <c r="AA11" s="28" t="s">
        <v>6</v>
      </c>
      <c r="AB11" s="28" t="s">
        <v>7</v>
      </c>
      <c r="AC11" s="28" t="s">
        <v>8</v>
      </c>
      <c r="AD11" s="28"/>
      <c r="AE11" s="16" t="s">
        <v>31</v>
      </c>
      <c r="AF11" s="18" t="s">
        <v>32</v>
      </c>
      <c r="AG11" s="18"/>
      <c r="AH11" s="18"/>
      <c r="AI11" s="18"/>
      <c r="AJ11" s="18" t="s">
        <v>33</v>
      </c>
      <c r="AK11" s="11" t="s">
        <v>26</v>
      </c>
      <c r="AL11" s="18" t="s">
        <v>34</v>
      </c>
      <c r="AM11" s="18"/>
      <c r="AN11" s="18"/>
      <c r="AO11" s="18"/>
      <c r="AP11" s="18" t="s">
        <v>35</v>
      </c>
      <c r="AQ11" s="18" t="s">
        <v>36</v>
      </c>
      <c r="AR11" s="18"/>
      <c r="AS11" s="18"/>
      <c r="AT11" s="18"/>
      <c r="AU11" s="19" t="s">
        <v>37</v>
      </c>
      <c r="AV11" s="11" t="s">
        <v>38</v>
      </c>
      <c r="AW11" s="51" t="s">
        <v>5</v>
      </c>
    </row>
    <row r="12" spans="2:49" ht="12.75">
      <c r="B12" s="3" t="s">
        <v>39</v>
      </c>
      <c r="C12" s="3" t="s">
        <v>11</v>
      </c>
      <c r="D12" s="34"/>
      <c r="E12" s="34"/>
      <c r="F12" s="34"/>
      <c r="G12" s="34"/>
      <c r="L12" s="1"/>
      <c r="M12" s="36" t="str">
        <f>VLOOKUP(1,$X$12:$AC$15,2,FALSE)</f>
        <v>Spanien</v>
      </c>
      <c r="N12" s="2">
        <f>VLOOKUP(1,$X$12:$AC$15,3,FALSE)</f>
        <v>6</v>
      </c>
      <c r="O12" s="2">
        <f>VLOOKUP(1,$X$12:$AW$15,26,FALSE)</f>
        <v>0</v>
      </c>
      <c r="P12" s="2">
        <f>VLOOKUP(1,$X$12:$AC$15,4,FALSE)</f>
        <v>6</v>
      </c>
      <c r="Q12" s="2">
        <f>VLOOKUP(1,$X$12:$AC$15,5,FALSE)</f>
        <v>1</v>
      </c>
      <c r="R12" s="2">
        <f>VLOOKUP(1,$X$12:$AC$15,6,FALSE)</f>
        <v>5</v>
      </c>
      <c r="T12" s="37"/>
      <c r="U12" s="38">
        <f>IF(H13="",0,IF(K13=$B$53,IF(H13&gt;J13,2,IF(H13=J13,1,0)),0))</f>
        <v>2</v>
      </c>
      <c r="V12" s="38">
        <f>IF(J17="",0,IF(K15=$B$53,IF(J17&gt;H17,2,IF(J17=H17,1,0)),0))</f>
        <v>2</v>
      </c>
      <c r="W12" s="38">
        <f>IF(H15="",0,IF(K16=$B$53,IF(J15&lt;H15,2,IF(J15=H15,1,0)),0))</f>
        <v>2</v>
      </c>
      <c r="X12" s="39">
        <f>RANK(AD12,$AD$12:$AD$15)</f>
        <v>1</v>
      </c>
      <c r="Y12" s="40" t="s">
        <v>49</v>
      </c>
      <c r="Z12" s="39">
        <f>SUM(T12:W12)</f>
        <v>6</v>
      </c>
      <c r="AA12" s="39">
        <f>SUM(T16:W16)</f>
        <v>6</v>
      </c>
      <c r="AB12" s="39">
        <f>SUM(T16:T19)</f>
        <v>1</v>
      </c>
      <c r="AC12" s="39">
        <f>AA12-AB12</f>
        <v>5</v>
      </c>
      <c r="AD12" s="41">
        <f>IF(Q$18="",AE12*10000000000000000+Z12*100000000000000+AC12*1000000000000+AA12*10000000000+AK12*100000000+AJ12*1000000+AP12*10000+AU12*100+AV12,AE12*10000000000000000+Z12*100000000000000+AK12*1000000000000+AJ12*10000000000+AP12*100000000+AU12*1000000+AC12*10000+AA12*100+AV12)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605060000000004</v>
      </c>
      <c r="AE12" s="5"/>
      <c r="AF12" s="42"/>
      <c r="AG12" s="42">
        <f>IF($Z12=$Z13,$U12-$T13,0)</f>
        <v>0</v>
      </c>
      <c r="AH12" s="42">
        <f>IF($Z12=$Z14,$V12-$T14,0)</f>
        <v>0</v>
      </c>
      <c r="AI12" s="42">
        <f>IF($Z12=$Z15,$W12-$T15,0)</f>
        <v>0</v>
      </c>
      <c r="AJ12" s="42">
        <f>SUM(AF12:AI12)</f>
        <v>0</v>
      </c>
      <c r="AK12" s="5"/>
      <c r="AL12" s="42"/>
      <c r="AM12" s="42">
        <f>IF($Z12=$Z13,$U16-$T17,0)</f>
        <v>0</v>
      </c>
      <c r="AN12" s="42">
        <f>IF($Z12=$Z14,$V16-$T18,0)</f>
        <v>0</v>
      </c>
      <c r="AO12" s="42">
        <f>IF($Z12=$Z15,$W16-$T19,0)</f>
        <v>0</v>
      </c>
      <c r="AP12" s="42">
        <f>SUM(AL12:AO12)</f>
        <v>0</v>
      </c>
      <c r="AQ12" s="42"/>
      <c r="AR12" s="42">
        <f>IF($Z12=$Z13,$U16,0)</f>
        <v>0</v>
      </c>
      <c r="AS12" s="42">
        <f>IF($Z12=$Z14,$V16,0)</f>
        <v>0</v>
      </c>
      <c r="AT12" s="42">
        <f>IF($Z12=$Z15,$W16,0)</f>
        <v>0</v>
      </c>
      <c r="AU12" s="42">
        <f>SUM(AQ12:AT12)</f>
        <v>0</v>
      </c>
      <c r="AV12" s="5">
        <v>4</v>
      </c>
      <c r="AW12" s="52">
        <f>SUM(T12:T15)</f>
        <v>0</v>
      </c>
    </row>
    <row r="13" spans="2:49" ht="12.75">
      <c r="B13" s="6">
        <v>18439.833333333332</v>
      </c>
      <c r="C13" s="4" t="s">
        <v>57</v>
      </c>
      <c r="D13" s="30" t="str">
        <f>Y12</f>
        <v>Spanien</v>
      </c>
      <c r="E13" s="26" t="s">
        <v>12</v>
      </c>
      <c r="F13" s="30" t="str">
        <f>Y13</f>
        <v>USA</v>
      </c>
      <c r="G13" s="28"/>
      <c r="H13" s="53">
        <v>3</v>
      </c>
      <c r="I13" s="43" t="s">
        <v>13</v>
      </c>
      <c r="J13" s="53">
        <v>1</v>
      </c>
      <c r="K13" s="7" t="s">
        <v>14</v>
      </c>
      <c r="L13" s="1"/>
      <c r="M13" s="36" t="str">
        <f>VLOOKUP(2,$X$12:$AC$15,2,FALSE)</f>
        <v>England</v>
      </c>
      <c r="N13" s="2">
        <f>VLOOKUP(2,$X$12:$AC$15,3,FALSE)</f>
        <v>2</v>
      </c>
      <c r="O13" s="2">
        <f>VLOOKUP(2,$X$12:$AW$15,26,FALSE)</f>
        <v>4</v>
      </c>
      <c r="P13" s="2">
        <f>VLOOKUP(2,$X$12:$AC$15,4,FALSE)</f>
        <v>2</v>
      </c>
      <c r="Q13" s="2">
        <f>VLOOKUP(2,$X$12:$AC$15,5,FALSE)</f>
        <v>2</v>
      </c>
      <c r="R13" s="2">
        <f>VLOOKUP(2,$X$12:$AC$15,6,FALSE)</f>
        <v>0</v>
      </c>
      <c r="T13" s="38">
        <f>IF(J13="",0,IF(K13=$B$53,IF(H13&lt;J13,2,IF(H13=J13,1,0)),0))</f>
        <v>0</v>
      </c>
      <c r="U13" s="37"/>
      <c r="V13" s="38">
        <f>IF(J16="",0,IF(K17=$B$53,IF(J16&gt;H16,2,IF(J16=H16,1,0)),0))</f>
        <v>2</v>
      </c>
      <c r="W13" s="38">
        <f>IF(J18="",0,IF(K18=$B$53,IF(J18&gt;H18,2,IF(J18=H18,1,0)),0))</f>
        <v>0</v>
      </c>
      <c r="X13" s="39">
        <f>RANK(AD13,$AD$12:$AD$15)</f>
        <v>4</v>
      </c>
      <c r="Y13" s="40" t="s">
        <v>15</v>
      </c>
      <c r="Z13" s="39">
        <f>SUM(T13:W13)</f>
        <v>2</v>
      </c>
      <c r="AA13" s="39">
        <f>SUM(T17:W17)</f>
        <v>4</v>
      </c>
      <c r="AB13" s="39">
        <f>SUM(U16:U19)</f>
        <v>8</v>
      </c>
      <c r="AC13" s="39">
        <f>AA13-AB13</f>
        <v>-4</v>
      </c>
      <c r="AD13" s="41">
        <f>IF(Q$18="",AE13*10000000000000000+Z13*100000000000000+AC13*1000000000000+AA13*10000000000+AK13*100000000+AJ13*1000000+AP13*10000+AU13*100+AV13,AE13*10000000000000000+Z13*100000000000000+AK13*1000000000000+AJ13*10000000000+AP13*100000000+AU13*1000000+AC13*10000+AA13*100+AV13)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196039999980303</v>
      </c>
      <c r="AE13" s="5"/>
      <c r="AF13" s="42">
        <f>IF($Z13=$Z12,$T13-$U12,0)</f>
        <v>0</v>
      </c>
      <c r="AG13" s="42"/>
      <c r="AH13" s="42">
        <f>IF($Z13=$Z14,$V13-$U14,0)</f>
        <v>2</v>
      </c>
      <c r="AI13" s="42">
        <f>IF($Z13=$Z15,$W13-$U15,0)</f>
        <v>-2</v>
      </c>
      <c r="AJ13" s="42">
        <f>SUM(AF13:AI13)</f>
        <v>0</v>
      </c>
      <c r="AK13" s="5"/>
      <c r="AL13" s="42">
        <f>IF($Z13=$Z12,$T17-$U16,0)</f>
        <v>0</v>
      </c>
      <c r="AM13" s="42"/>
      <c r="AN13" s="42">
        <f>IF($Z13=$Z14,$V17-$U18,0)</f>
        <v>1</v>
      </c>
      <c r="AO13" s="42">
        <f>IF($Z13=$Z15,$W17-$U19,0)</f>
        <v>-3</v>
      </c>
      <c r="AP13" s="42">
        <f>SUM(AL13:AO13)</f>
        <v>-2</v>
      </c>
      <c r="AQ13" s="42">
        <f>IF($Z13=$Z12,$T17,0)</f>
        <v>0</v>
      </c>
      <c r="AR13" s="42"/>
      <c r="AS13" s="42">
        <f>IF($Z13=$Z14,$V17,0)</f>
        <v>1</v>
      </c>
      <c r="AT13" s="42">
        <f>IF($Z13=$Z15,$W17,0)</f>
        <v>2</v>
      </c>
      <c r="AU13" s="42">
        <f>SUM(AQ13:AT13)</f>
        <v>3</v>
      </c>
      <c r="AV13" s="5">
        <v>3</v>
      </c>
      <c r="AW13" s="52">
        <f>SUM(U12:U15)</f>
        <v>4</v>
      </c>
    </row>
    <row r="14" spans="2:49" ht="12.75">
      <c r="B14" s="6">
        <v>18439.833333333332</v>
      </c>
      <c r="C14" s="4" t="s">
        <v>53</v>
      </c>
      <c r="D14" s="30" t="str">
        <f>Y14</f>
        <v>England</v>
      </c>
      <c r="E14" s="26" t="s">
        <v>12</v>
      </c>
      <c r="F14" s="30" t="str">
        <f>Y15</f>
        <v>Chile</v>
      </c>
      <c r="G14" s="28"/>
      <c r="H14" s="54">
        <v>2</v>
      </c>
      <c r="I14" s="43" t="s">
        <v>13</v>
      </c>
      <c r="J14" s="53">
        <v>0</v>
      </c>
      <c r="K14" s="7" t="s">
        <v>14</v>
      </c>
      <c r="L14" s="1"/>
      <c r="M14" s="36" t="str">
        <f>VLOOKUP(3,$X$12:$AC$15,2,FALSE)</f>
        <v>Chile</v>
      </c>
      <c r="N14" s="2">
        <f>VLOOKUP(3,$X$12:$AC$15,3,FALSE)</f>
        <v>2</v>
      </c>
      <c r="O14" s="2">
        <f>VLOOKUP(3,$X$12:$AW$15,26,FALSE)</f>
        <v>4</v>
      </c>
      <c r="P14" s="2">
        <f>VLOOKUP(3,$X$12:$AC$15,4,FALSE)</f>
        <v>5</v>
      </c>
      <c r="Q14" s="2">
        <f>VLOOKUP(3,$X$12:$AC$15,5,FALSE)</f>
        <v>6</v>
      </c>
      <c r="R14" s="2">
        <f>VLOOKUP(3,$X$12:$AC$15,6,FALSE)</f>
        <v>-1</v>
      </c>
      <c r="T14" s="38">
        <f>IF(H17="",0,IF(K15=$B$53,IF(J17&lt;H17,2,IF(J17=H17,1,0)),0))</f>
        <v>0</v>
      </c>
      <c r="U14" s="38">
        <f>IF(H16="",0,IF(K17=$B$53,IF(J16&lt;H16,2,IF(J16=H16,1,0)),0))</f>
        <v>0</v>
      </c>
      <c r="V14" s="37"/>
      <c r="W14" s="38">
        <f>IF(H14="",0,IF(K14=$B$53,IF(H14&gt;J14,2,IF(H14=J14,1,0)),0))</f>
        <v>2</v>
      </c>
      <c r="X14" s="39">
        <f>RANK(AD14,$AD$12:$AD$15)</f>
        <v>2</v>
      </c>
      <c r="Y14" s="40" t="s">
        <v>50</v>
      </c>
      <c r="Z14" s="39">
        <f>SUM(T14:W14)</f>
        <v>2</v>
      </c>
      <c r="AA14" s="39">
        <f>SUM(T18:W18)</f>
        <v>2</v>
      </c>
      <c r="AB14" s="39">
        <f>SUM(V16:V19)</f>
        <v>2</v>
      </c>
      <c r="AC14" s="39">
        <f>AA14-AB14</f>
        <v>0</v>
      </c>
      <c r="AD14" s="41">
        <f>IF(Q$18="",AE14*10000000000000000+Z14*100000000000000+AC14*1000000000000+AA14*10000000000+AK14*100000000+AJ14*1000000+AP14*10000+AU14*100+AV14,AE14*10000000000000000+Z14*100000000000000+AK14*1000000000000+AJ14*10000000000+AP14*100000000+AU14*1000000+AC14*10000+AA14*100+AV14)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200020000010202</v>
      </c>
      <c r="AE14" s="5"/>
      <c r="AF14" s="42">
        <f>IF($Z14=$Z12,$T14-$V12,0)</f>
        <v>0</v>
      </c>
      <c r="AG14" s="42">
        <f>IF($Z14=$Z13,$U14-$V13,0)</f>
        <v>-2</v>
      </c>
      <c r="AH14" s="42"/>
      <c r="AI14" s="42">
        <f>IF($Z14=$Z15,$W14-$V15,0)</f>
        <v>2</v>
      </c>
      <c r="AJ14" s="42">
        <f>SUM(AF14:AI14)</f>
        <v>0</v>
      </c>
      <c r="AK14" s="5"/>
      <c r="AL14" s="42">
        <f>IF($Z14=$Z12,$T18-$V16,0)</f>
        <v>0</v>
      </c>
      <c r="AM14" s="42">
        <f>IF($Z14=$Z13,$U18-$V17,0)</f>
        <v>-1</v>
      </c>
      <c r="AN14" s="42"/>
      <c r="AO14" s="42">
        <f>IF($Z14=$Z15,$W18-$V19,0)</f>
        <v>2</v>
      </c>
      <c r="AP14" s="42">
        <f>SUM(AL14:AO14)</f>
        <v>1</v>
      </c>
      <c r="AQ14" s="42">
        <f>IF($Z14=$Z12,$T18,0)</f>
        <v>0</v>
      </c>
      <c r="AR14" s="42">
        <f>IF($Z14=$Z13,$U18,0)</f>
        <v>0</v>
      </c>
      <c r="AS14" s="42"/>
      <c r="AT14" s="42">
        <f>IF($Z14=$Z15,$W18,0)</f>
        <v>2</v>
      </c>
      <c r="AU14" s="42">
        <f>SUM(AQ14:AT14)</f>
        <v>2</v>
      </c>
      <c r="AV14" s="5">
        <v>2</v>
      </c>
      <c r="AW14" s="52">
        <f>SUM(V12:V15)</f>
        <v>4</v>
      </c>
    </row>
    <row r="15" spans="2:49" ht="12.75">
      <c r="B15" s="6">
        <v>18443.833333333332</v>
      </c>
      <c r="C15" s="4" t="s">
        <v>53</v>
      </c>
      <c r="D15" s="30" t="str">
        <f>Y12</f>
        <v>Spanien</v>
      </c>
      <c r="E15" s="26" t="s">
        <v>12</v>
      </c>
      <c r="F15" s="30" t="str">
        <f>Y15</f>
        <v>Chile</v>
      </c>
      <c r="H15" s="54">
        <v>2</v>
      </c>
      <c r="I15" s="43" t="s">
        <v>13</v>
      </c>
      <c r="J15" s="53">
        <v>0</v>
      </c>
      <c r="K15" s="7" t="s">
        <v>14</v>
      </c>
      <c r="L15" s="1"/>
      <c r="M15" s="36" t="str">
        <f>VLOOKUP(4,$X$12:$AC$15,2,FALSE)</f>
        <v>USA</v>
      </c>
      <c r="N15" s="2">
        <f>VLOOKUP(4,$X$12:$AC$15,3,FALSE)</f>
        <v>2</v>
      </c>
      <c r="O15" s="2">
        <f>VLOOKUP(4,$X$12:$AW$15,26,FALSE)</f>
        <v>4</v>
      </c>
      <c r="P15" s="2">
        <f>VLOOKUP(4,$X$12:$AC$15,4,FALSE)</f>
        <v>4</v>
      </c>
      <c r="Q15" s="2">
        <f>VLOOKUP(4,$X$12:$AC$15,5,FALSE)</f>
        <v>8</v>
      </c>
      <c r="R15" s="2">
        <f>VLOOKUP(4,$X$12:$AC$15,6,FALSE)</f>
        <v>-4</v>
      </c>
      <c r="T15" s="38">
        <f>IF(J15="",0,IF(K16=$B$53,IF(J15&gt;H15,2,IF(J15=H15,1,0)),0))</f>
        <v>0</v>
      </c>
      <c r="U15" s="38">
        <f>IF(H18="",0,IF(K18=$B$53,IF(J18&lt;H18,2,IF(J18=H18,1,0)),0))</f>
        <v>2</v>
      </c>
      <c r="V15" s="38">
        <f>IF(J14="",0,IF(K14=$B$53,IF(H14&lt;J14,2,IF(H14=J14,1,0)),0))</f>
        <v>0</v>
      </c>
      <c r="W15" s="37"/>
      <c r="X15" s="39">
        <f>RANK(AD15,$AD$12:$AD$15)</f>
        <v>3</v>
      </c>
      <c r="Y15" s="40" t="s">
        <v>43</v>
      </c>
      <c r="Z15" s="39">
        <f>SUM(T15:W15)</f>
        <v>2</v>
      </c>
      <c r="AA15" s="39">
        <f>SUM(T19:W19)</f>
        <v>5</v>
      </c>
      <c r="AB15" s="39">
        <f>SUM(W16:W19)</f>
        <v>6</v>
      </c>
      <c r="AC15" s="39">
        <f>AA15-AB15</f>
        <v>-1</v>
      </c>
      <c r="AD15" s="41">
        <f>IF(Q$18="",AE15*10000000000000000+Z15*100000000000000+AC15*1000000000000+AA15*10000000000+AK15*100000000+AJ15*1000000+AP15*10000+AU15*100+AV15,AE15*10000000000000000+Z15*100000000000000+AK15*1000000000000+AJ15*10000000000+AP15*100000000+AU15*1000000+AC15*10000+AA15*100+AV15)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199050000010501</v>
      </c>
      <c r="AE15" s="5"/>
      <c r="AF15" s="42">
        <f>IF($Z15=$Z12,$T15-$W12,0)</f>
        <v>0</v>
      </c>
      <c r="AG15" s="42">
        <f>IF($Z15=$Z13,$U15-$W13,0)</f>
        <v>2</v>
      </c>
      <c r="AH15" s="42">
        <f>IF($Z15=$Z14,$V15-$W14,0)</f>
        <v>-2</v>
      </c>
      <c r="AI15" s="42"/>
      <c r="AJ15" s="42">
        <f>SUM(AF15:AI15)</f>
        <v>0</v>
      </c>
      <c r="AK15" s="5"/>
      <c r="AL15" s="42">
        <f>IF($Z15=$Z12,$T19-$W16,0)</f>
        <v>0</v>
      </c>
      <c r="AM15" s="42">
        <f>IF($Z15=$Z13,$U19-$W17,0)</f>
        <v>3</v>
      </c>
      <c r="AN15" s="42">
        <f>IF($Z15=$Z14,$V19-$W18,0)</f>
        <v>-2</v>
      </c>
      <c r="AO15" s="42"/>
      <c r="AP15" s="42">
        <f>SUM(AL15:AO15)</f>
        <v>1</v>
      </c>
      <c r="AQ15" s="42">
        <f>IF($Z15=$Z12,$T19,0)</f>
        <v>0</v>
      </c>
      <c r="AR15" s="42">
        <f>IF($Z15=$Z13,$U19,0)</f>
        <v>5</v>
      </c>
      <c r="AS15" s="42">
        <f>IF($Z15=$Z14,$V19,0)</f>
        <v>0</v>
      </c>
      <c r="AT15" s="42"/>
      <c r="AU15" s="42">
        <f>SUM(AQ15:AT15)</f>
        <v>5</v>
      </c>
      <c r="AV15" s="5">
        <v>1</v>
      </c>
      <c r="AW15" s="52">
        <f>SUM(W12:W15)</f>
        <v>4</v>
      </c>
    </row>
    <row r="16" spans="2:49" ht="12.75">
      <c r="B16" s="6">
        <v>18443.958333333332</v>
      </c>
      <c r="C16" s="4" t="s">
        <v>54</v>
      </c>
      <c r="D16" s="30" t="str">
        <f>Y14</f>
        <v>England</v>
      </c>
      <c r="E16" s="26" t="s">
        <v>12</v>
      </c>
      <c r="F16" s="30" t="str">
        <f>Y13</f>
        <v>USA</v>
      </c>
      <c r="H16" s="54">
        <v>0</v>
      </c>
      <c r="I16" s="43" t="s">
        <v>13</v>
      </c>
      <c r="J16" s="54">
        <v>1</v>
      </c>
      <c r="K16" s="7" t="s">
        <v>14</v>
      </c>
      <c r="L16" s="1"/>
      <c r="N16" s="1"/>
      <c r="P16" s="1"/>
      <c r="Q16" s="1"/>
      <c r="T16" s="37"/>
      <c r="U16" s="38">
        <f>IF(K13=$B$53,H13,0)</f>
        <v>3</v>
      </c>
      <c r="V16" s="38">
        <f>IF(K15=$B$53,J17,0)</f>
        <v>1</v>
      </c>
      <c r="W16" s="38">
        <f>IF(K16=$B$53,H15,0)</f>
        <v>2</v>
      </c>
      <c r="X16" s="39"/>
      <c r="Y16" s="39"/>
      <c r="Z16" s="39"/>
      <c r="AA16" s="39"/>
      <c r="AB16" s="39"/>
      <c r="AC16" s="39"/>
      <c r="AD16" s="44"/>
      <c r="AE16" s="7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V16" s="42"/>
      <c r="AW16" s="52"/>
    </row>
    <row r="17" spans="2:49" ht="12.75">
      <c r="B17" s="6">
        <v>18446.833333333332</v>
      </c>
      <c r="C17" s="4" t="s">
        <v>53</v>
      </c>
      <c r="D17" s="30" t="str">
        <f>Y14</f>
        <v>England</v>
      </c>
      <c r="E17" s="26" t="s">
        <v>12</v>
      </c>
      <c r="F17" s="30" t="str">
        <f>Y12</f>
        <v>Spanien</v>
      </c>
      <c r="G17" s="34"/>
      <c r="H17" s="53">
        <v>0</v>
      </c>
      <c r="I17" s="43" t="s">
        <v>13</v>
      </c>
      <c r="J17" s="54">
        <v>1</v>
      </c>
      <c r="K17" s="7" t="s">
        <v>14</v>
      </c>
      <c r="M17" s="47" t="str">
        <f>IF(N12&gt;0,M12,"")</f>
        <v>Spanien</v>
      </c>
      <c r="N17" s="2" t="s">
        <v>19</v>
      </c>
      <c r="Q17" s="55"/>
      <c r="T17" s="38">
        <f>IF(K13=$B$53,J13,0)</f>
        <v>1</v>
      </c>
      <c r="U17" s="37"/>
      <c r="V17" s="38">
        <f>IF(K17=$B$53,J16,0)</f>
        <v>1</v>
      </c>
      <c r="W17" s="38">
        <f>IF(K18=$B$53,J18,0)</f>
        <v>2</v>
      </c>
      <c r="AD17" s="34" t="s">
        <v>40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V17" s="31"/>
      <c r="AW17" s="52"/>
    </row>
    <row r="18" spans="2:49" ht="12.75">
      <c r="B18" s="6">
        <v>18446.958333333332</v>
      </c>
      <c r="C18" s="4" t="s">
        <v>58</v>
      </c>
      <c r="D18" s="30" t="str">
        <f>Y15</f>
        <v>Chile</v>
      </c>
      <c r="E18" s="26" t="s">
        <v>12</v>
      </c>
      <c r="F18" s="30" t="str">
        <f>Y13</f>
        <v>USA</v>
      </c>
      <c r="G18" s="28"/>
      <c r="H18" s="53">
        <v>5</v>
      </c>
      <c r="I18" s="43" t="s">
        <v>13</v>
      </c>
      <c r="J18" s="54">
        <v>2</v>
      </c>
      <c r="K18" s="7" t="s">
        <v>14</v>
      </c>
      <c r="N18" s="1"/>
      <c r="P18" s="56"/>
      <c r="Q18" s="57"/>
      <c r="T18" s="38">
        <f>IF(K15=$B$53,H17,0)</f>
        <v>0</v>
      </c>
      <c r="U18" s="38">
        <f>IF(K17=$B$53,H16,0)</f>
        <v>0</v>
      </c>
      <c r="V18" s="37"/>
      <c r="W18" s="38">
        <f>IF(K14=$B$53,H14,0)</f>
        <v>2</v>
      </c>
      <c r="AD18" s="34" t="s">
        <v>41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V18" s="31"/>
      <c r="AW18" s="52"/>
    </row>
    <row r="19" spans="14:49" ht="12.75">
      <c r="N19" s="1"/>
      <c r="T19" s="38">
        <f>IF(K16=$B$53,J15,0)</f>
        <v>0</v>
      </c>
      <c r="U19" s="38">
        <f>IF(K18=$B$53,H18,0)</f>
        <v>5</v>
      </c>
      <c r="V19" s="38">
        <f>IF(K14=$B$53,J14,0)</f>
        <v>0</v>
      </c>
      <c r="W19" s="37"/>
      <c r="AD19" s="34" t="s">
        <v>42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V19" s="31"/>
      <c r="AW19" s="52"/>
    </row>
    <row r="20" spans="4:49" ht="6" customHeight="1">
      <c r="D20" s="34"/>
      <c r="E20" s="35"/>
      <c r="F20" s="29"/>
      <c r="G20" s="29"/>
      <c r="H20" s="34"/>
      <c r="I20" s="34"/>
      <c r="J20" s="34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V20" s="31"/>
      <c r="AW20" s="52"/>
    </row>
    <row r="21" spans="2:49" s="17" customFormat="1" ht="12.75">
      <c r="B21" s="24" t="s">
        <v>0</v>
      </c>
      <c r="C21" s="25" t="s">
        <v>20</v>
      </c>
      <c r="D21" s="28" t="s">
        <v>2</v>
      </c>
      <c r="E21" s="46"/>
      <c r="F21" s="28"/>
      <c r="G21" s="28"/>
      <c r="H21" s="15"/>
      <c r="I21" s="14"/>
      <c r="J21" s="15"/>
      <c r="K21" s="16"/>
      <c r="L21" s="10"/>
      <c r="M21" s="33" t="s">
        <v>3</v>
      </c>
      <c r="N21" s="10" t="s">
        <v>4</v>
      </c>
      <c r="O21" s="10" t="s">
        <v>5</v>
      </c>
      <c r="P21" s="10" t="s">
        <v>6</v>
      </c>
      <c r="Q21" s="10" t="s">
        <v>7</v>
      </c>
      <c r="R21" s="10" t="s">
        <v>8</v>
      </c>
      <c r="T21" s="34"/>
      <c r="U21" s="34"/>
      <c r="V21" s="34"/>
      <c r="W21" s="34"/>
      <c r="X21" s="28" t="s">
        <v>9</v>
      </c>
      <c r="Y21" s="30" t="s">
        <v>10</v>
      </c>
      <c r="Z21" s="28" t="s">
        <v>30</v>
      </c>
      <c r="AA21" s="28" t="s">
        <v>6</v>
      </c>
      <c r="AB21" s="28" t="s">
        <v>7</v>
      </c>
      <c r="AC21" s="28" t="s">
        <v>8</v>
      </c>
      <c r="AD21" s="28"/>
      <c r="AE21" s="16" t="s">
        <v>31</v>
      </c>
      <c r="AF21" s="18" t="s">
        <v>32</v>
      </c>
      <c r="AG21" s="18"/>
      <c r="AH21" s="18"/>
      <c r="AI21" s="18"/>
      <c r="AJ21" s="18" t="s">
        <v>33</v>
      </c>
      <c r="AK21" s="11" t="s">
        <v>26</v>
      </c>
      <c r="AL21" s="18" t="s">
        <v>34</v>
      </c>
      <c r="AM21" s="18"/>
      <c r="AN21" s="18"/>
      <c r="AO21" s="18"/>
      <c r="AP21" s="18" t="s">
        <v>35</v>
      </c>
      <c r="AQ21" s="18" t="s">
        <v>36</v>
      </c>
      <c r="AR21" s="18"/>
      <c r="AS21" s="18"/>
      <c r="AT21" s="18"/>
      <c r="AU21" s="19" t="s">
        <v>37</v>
      </c>
      <c r="AV21" s="11" t="s">
        <v>38</v>
      </c>
      <c r="AW21" s="51" t="s">
        <v>5</v>
      </c>
    </row>
    <row r="22" spans="2:49" ht="12.75">
      <c r="B22" s="3" t="s">
        <v>39</v>
      </c>
      <c r="C22" s="3" t="s">
        <v>11</v>
      </c>
      <c r="D22" s="34"/>
      <c r="E22" s="34"/>
      <c r="F22" s="34"/>
      <c r="G22" s="34"/>
      <c r="L22" s="1"/>
      <c r="M22" s="36" t="str">
        <f>VLOOKUP(1,$X$22:$AC$25,2,FALSE)</f>
        <v>Schweden</v>
      </c>
      <c r="N22" s="2">
        <f>VLOOKUP(1,$X$22:$AC$25,3,FALSE)</f>
        <v>3</v>
      </c>
      <c r="O22" s="2">
        <f>VLOOKUP(1,$X$22:$AW$25,26,FALSE)</f>
        <v>1</v>
      </c>
      <c r="P22" s="2">
        <f>VLOOKUP(1,$X$22:$AC$25,4,FALSE)</f>
        <v>5</v>
      </c>
      <c r="Q22" s="2">
        <f>VLOOKUP(1,$X$22:$AC$25,5,FALSE)</f>
        <v>4</v>
      </c>
      <c r="R22" s="2">
        <f>VLOOKUP(1,$X$22:$AC$25,6,FALSE)</f>
        <v>1</v>
      </c>
      <c r="T22" s="37"/>
      <c r="U22" s="38">
        <f>IF(H23="",0,IF(K23=$B$53,IF(H23&gt;J23,2,IF(H23=J23,1,0)),0))</f>
        <v>0</v>
      </c>
      <c r="V22" s="38">
        <f>IF(H25="",0,IF(K25=$B$53,IF(H25&gt;J25,2,IF(H25=J25,1,0)),0))</f>
        <v>2</v>
      </c>
      <c r="W22" s="38">
        <f>IF(J27="",0,IF(K29=$B$53,IF(H27&lt;J27,2,IF(H27=J27,1,0)),0))</f>
        <v>0</v>
      </c>
      <c r="X22" s="39">
        <f>RANK(AD22,$AD$22:$AD$25)</f>
        <v>2</v>
      </c>
      <c r="Y22" s="40" t="s">
        <v>51</v>
      </c>
      <c r="Z22" s="39">
        <f>SUM(T22:W22)</f>
        <v>2</v>
      </c>
      <c r="AA22" s="39">
        <f>SUM(T26:W26)</f>
        <v>4</v>
      </c>
      <c r="AB22" s="39">
        <f>SUM(T26:T29)</f>
        <v>3</v>
      </c>
      <c r="AC22" s="39">
        <f>AA22-AB22</f>
        <v>1</v>
      </c>
      <c r="AD22" s="41">
        <f>IF(Q$28="",AE22*10000000000000000+Z22*100000000000000+AC22*1000000000000+AA22*10000000000+AK22*100000000+AJ22*1000000+AP22*10000+AU22*100+AV22,AE22*10000000000000000+Z22*100000000000000+AK22*1000000000000+AJ22*10000000000+AP22*100000000+AU22*1000000+AC22*10000+AA22*100+AV22)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201040000000004</v>
      </c>
      <c r="AE22" s="5"/>
      <c r="AF22" s="42"/>
      <c r="AG22" s="42">
        <f>IF($Z22=$Z23,$U22-$T23,0)</f>
        <v>0</v>
      </c>
      <c r="AH22" s="42">
        <f>IF($Z22=$Z24,$V22-$T24,0)</f>
        <v>0</v>
      </c>
      <c r="AI22" s="42">
        <f>IF($Z22=$Z25,$W22-$T25,0)</f>
        <v>0</v>
      </c>
      <c r="AJ22" s="42">
        <f>SUM(AF22:AI22)</f>
        <v>0</v>
      </c>
      <c r="AK22" s="5"/>
      <c r="AL22" s="42"/>
      <c r="AM22" s="42">
        <f>IF($Z22=$Z23,$U26-$T27,0)</f>
        <v>0</v>
      </c>
      <c r="AN22" s="42">
        <f>IF($Z22=$Z24,$V26-$T28,0)</f>
        <v>0</v>
      </c>
      <c r="AO22" s="42">
        <f>IF($Z22=$Z25,$W26-$T29,0)</f>
        <v>0</v>
      </c>
      <c r="AP22" s="42">
        <f>SUM(AL22:AO22)</f>
        <v>0</v>
      </c>
      <c r="AQ22" s="42"/>
      <c r="AR22" s="42">
        <f>IF($Z22=$Z23,$U26,0)</f>
        <v>0</v>
      </c>
      <c r="AS22" s="42">
        <f>IF($Z22=$Z24,$V26,0)</f>
        <v>0</v>
      </c>
      <c r="AT22" s="42">
        <f>IF($Z22=$Z25,$W26,0)</f>
        <v>0</v>
      </c>
      <c r="AU22" s="42">
        <f>SUM(AQ22:AT22)</f>
        <v>0</v>
      </c>
      <c r="AV22" s="5">
        <v>4</v>
      </c>
      <c r="AW22" s="52">
        <f>SUM(T22:T25)</f>
        <v>2</v>
      </c>
    </row>
    <row r="23" spans="2:49" ht="12.75">
      <c r="B23" s="6">
        <v>18439.833333333332</v>
      </c>
      <c r="C23" s="4" t="s">
        <v>55</v>
      </c>
      <c r="D23" s="30" t="str">
        <f>Y22</f>
        <v>Italien</v>
      </c>
      <c r="E23" s="26" t="s">
        <v>12</v>
      </c>
      <c r="F23" s="30" t="str">
        <f>Y23</f>
        <v>Schweden</v>
      </c>
      <c r="G23" s="28"/>
      <c r="H23" s="53">
        <v>2</v>
      </c>
      <c r="I23" s="43" t="s">
        <v>13</v>
      </c>
      <c r="J23" s="53">
        <v>3</v>
      </c>
      <c r="K23" s="7" t="s">
        <v>14</v>
      </c>
      <c r="L23" s="1"/>
      <c r="M23" s="36" t="str">
        <f>VLOOKUP(2,$X$22:$AC$25,2,FALSE)</f>
        <v>Italien</v>
      </c>
      <c r="N23" s="2">
        <f>VLOOKUP(2,$X$22:$AC$25,3,FALSE)</f>
        <v>2</v>
      </c>
      <c r="O23" s="2">
        <f>VLOOKUP(2,$X$22:$AW$25,26,FALSE)</f>
        <v>2</v>
      </c>
      <c r="P23" s="2">
        <f>VLOOKUP(2,$X$22:$AC$25,4,FALSE)</f>
        <v>4</v>
      </c>
      <c r="Q23" s="2">
        <f>VLOOKUP(2,$X$22:$AC$25,5,FALSE)</f>
        <v>3</v>
      </c>
      <c r="R23" s="2">
        <f>VLOOKUP(2,$X$22:$AC$25,6,FALSE)</f>
        <v>1</v>
      </c>
      <c r="T23" s="38">
        <f>IF(J23="",0,IF(K23=$B$53,IF(H23&lt;J23,2,IF(H23=J23,1,0)),0))</f>
        <v>2</v>
      </c>
      <c r="U23" s="37"/>
      <c r="V23" s="38">
        <f>IF(H24="",0,IF(K24=$B$53,IF(H24&gt;J24,2,IF(H24=J24,1,0)),0))</f>
        <v>1</v>
      </c>
      <c r="W23" s="38">
        <f>IF(H26="",0,IF(K26=$B$53,IF(H26&gt;J26,2,IF(H26=J26,1,0)),0))</f>
        <v>0</v>
      </c>
      <c r="X23" s="39">
        <f>RANK(AD23,$AD$22:$AD$25)</f>
        <v>1</v>
      </c>
      <c r="Y23" s="40" t="s">
        <v>52</v>
      </c>
      <c r="Z23" s="39">
        <f>SUM(T23:W23)</f>
        <v>3</v>
      </c>
      <c r="AA23" s="39">
        <f>SUM(T27:W27)</f>
        <v>5</v>
      </c>
      <c r="AB23" s="39">
        <f>SUM(U26:U29)</f>
        <v>4</v>
      </c>
      <c r="AC23" s="39">
        <f>AA23-AB23</f>
        <v>1</v>
      </c>
      <c r="AD23" s="41">
        <f>IF(Q$28="",AE23*10000000000000000+Z23*100000000000000+AC23*1000000000000+AA23*10000000000+AK23*100000000+AJ23*1000000+AP23*10000+AU23*100+AV23,AE23*10000000000000000+Z23*100000000000000+AK23*1000000000000+AJ23*10000000000+AP23*100000000+AU23*1000000+AC23*10000+AA23*100+AV23)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301050000000003</v>
      </c>
      <c r="AE23" s="5"/>
      <c r="AF23" s="42">
        <f>IF($Z23=$Z22,$T23-$U22,0)</f>
        <v>0</v>
      </c>
      <c r="AG23" s="42"/>
      <c r="AH23" s="42">
        <f>IF($Z23=$Z24,$V23-$U24,0)</f>
        <v>0</v>
      </c>
      <c r="AI23" s="42">
        <f>IF($Z23=$Z25,$W23-$U25,0)</f>
        <v>0</v>
      </c>
      <c r="AJ23" s="42">
        <f>SUM(AF23:AI23)</f>
        <v>0</v>
      </c>
      <c r="AK23" s="5"/>
      <c r="AL23" s="42">
        <f>IF($Z23=$Z22,$T27-$U26,0)</f>
        <v>0</v>
      </c>
      <c r="AM23" s="42"/>
      <c r="AN23" s="42">
        <f>IF($Z23=$Z24,$V27-$U28,0)</f>
        <v>0</v>
      </c>
      <c r="AO23" s="42">
        <f>IF($Z23=$Z25,$W27-$U29,0)</f>
        <v>0</v>
      </c>
      <c r="AP23" s="42">
        <f>SUM(AL23:AO23)</f>
        <v>0</v>
      </c>
      <c r="AQ23" s="42">
        <f>IF($Z23=$Z22,$T27,0)</f>
        <v>0</v>
      </c>
      <c r="AR23" s="42"/>
      <c r="AS23" s="42">
        <f>IF($Z23=$Z24,$V27,0)</f>
        <v>0</v>
      </c>
      <c r="AT23" s="42">
        <f>IF($Z23=$Z25,$W27,0)</f>
        <v>0</v>
      </c>
      <c r="AU23" s="42">
        <f>SUM(AQ23:AT23)</f>
        <v>0</v>
      </c>
      <c r="AV23" s="5">
        <v>3</v>
      </c>
      <c r="AW23" s="52">
        <f>SUM(U22:U25)</f>
        <v>1</v>
      </c>
    </row>
    <row r="24" spans="2:49" ht="12.75">
      <c r="B24" s="6">
        <v>18443.854166666668</v>
      </c>
      <c r="C24" s="4" t="s">
        <v>59</v>
      </c>
      <c r="D24" s="30" t="str">
        <f>Y23</f>
        <v>Schweden</v>
      </c>
      <c r="E24" s="26" t="s">
        <v>12</v>
      </c>
      <c r="F24" s="30" t="str">
        <f>Y24</f>
        <v>Paraguay</v>
      </c>
      <c r="G24" s="28"/>
      <c r="H24" s="54">
        <v>2</v>
      </c>
      <c r="I24" s="43" t="s">
        <v>13</v>
      </c>
      <c r="J24" s="54">
        <v>2</v>
      </c>
      <c r="K24" s="7" t="s">
        <v>14</v>
      </c>
      <c r="L24" s="1"/>
      <c r="M24" s="36" t="str">
        <f>VLOOKUP(3,$X$22:$AC$25,2,FALSE)</f>
        <v>Paraguay</v>
      </c>
      <c r="N24" s="2">
        <f>VLOOKUP(3,$X$22:$AC$25,3,FALSE)</f>
        <v>1</v>
      </c>
      <c r="O24" s="2">
        <f>VLOOKUP(3,$X$22:$AW$25,26,FALSE)</f>
        <v>3</v>
      </c>
      <c r="P24" s="2">
        <f>VLOOKUP(3,$X$22:$AC$25,4,FALSE)</f>
        <v>2</v>
      </c>
      <c r="Q24" s="2">
        <f>VLOOKUP(3,$X$22:$AC$25,5,FALSE)</f>
        <v>4</v>
      </c>
      <c r="R24" s="2">
        <f>VLOOKUP(3,$X$22:$AC$25,6,FALSE)</f>
        <v>-2</v>
      </c>
      <c r="T24" s="38">
        <f>IF(J25="",0,IF(K25=$B$53,IF(H25&lt;J25,2,IF(H25=J25,1,0)),0))</f>
        <v>0</v>
      </c>
      <c r="U24" s="38">
        <f>IF(J24="",0,IF(K24=$B$53,IF(H24&lt;J24,2,IF(H24=J24,1,0)),0))</f>
        <v>1</v>
      </c>
      <c r="V24" s="37"/>
      <c r="W24" s="38">
        <f>IF(H29="",0,IF(K31=$B$53,IF(H29&gt;J29,2,IF(H29=J29,1,0)),0))</f>
        <v>0</v>
      </c>
      <c r="X24" s="39">
        <f>RANK(AD24,$AD$22:$AD$25)</f>
        <v>3</v>
      </c>
      <c r="Y24" s="40" t="s">
        <v>46</v>
      </c>
      <c r="Z24" s="39">
        <f>SUM(T24:W24)</f>
        <v>1</v>
      </c>
      <c r="AA24" s="39">
        <f>SUM(T28:W28)</f>
        <v>2</v>
      </c>
      <c r="AB24" s="39">
        <f>SUM(V26:V29)</f>
        <v>4</v>
      </c>
      <c r="AC24" s="39">
        <f>AA24-AB24</f>
        <v>-2</v>
      </c>
      <c r="AD24" s="41">
        <f>IF(Q$28="",AE24*10000000000000000+Z24*100000000000000+AC24*1000000000000+AA24*10000000000+AK24*100000000+AJ24*1000000+AP24*10000+AU24*100+AV24,AE24*10000000000000000+Z24*100000000000000+AK24*1000000000000+AJ24*10000000000+AP24*100000000+AU24*1000000+AC24*10000+AA24*100+AV24)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98020000000002</v>
      </c>
      <c r="AE24" s="5"/>
      <c r="AF24" s="42">
        <f>IF($Z24=$Z22,$T24-$V22,0)</f>
        <v>0</v>
      </c>
      <c r="AG24" s="42">
        <f>IF($Z24=$Z23,$U24-$V23,0)</f>
        <v>0</v>
      </c>
      <c r="AH24" s="42"/>
      <c r="AI24" s="42">
        <f>IF($Z24=$Z25,$W24-$V25,0)</f>
        <v>0</v>
      </c>
      <c r="AJ24" s="42">
        <f>SUM(AF24:AI24)</f>
        <v>0</v>
      </c>
      <c r="AK24" s="5"/>
      <c r="AL24" s="42">
        <f>IF($Z24=$Z22,$T28-$V26,0)</f>
        <v>0</v>
      </c>
      <c r="AM24" s="42">
        <f>IF($Z24=$Z23,$U28-$V27,0)</f>
        <v>0</v>
      </c>
      <c r="AN24" s="42"/>
      <c r="AO24" s="42">
        <f>IF($Z24=$Z25,$W28-$V29,0)</f>
        <v>0</v>
      </c>
      <c r="AP24" s="42">
        <f>SUM(AL24:AO24)</f>
        <v>0</v>
      </c>
      <c r="AQ24" s="42">
        <f>IF($Z24=$Z22,$T28,0)</f>
        <v>0</v>
      </c>
      <c r="AR24" s="42">
        <f>IF($Z24=$Z23,$U28,0)</f>
        <v>0</v>
      </c>
      <c r="AS24" s="42"/>
      <c r="AT24" s="42">
        <f>IF($Z24=$Z25,$W28,0)</f>
        <v>0</v>
      </c>
      <c r="AU24" s="42">
        <f>SUM(AQ24:AT24)</f>
        <v>0</v>
      </c>
      <c r="AV24" s="5">
        <v>2</v>
      </c>
      <c r="AW24" s="52">
        <f>SUM(V22:V25)</f>
        <v>3</v>
      </c>
    </row>
    <row r="25" spans="2:49" ht="12.75">
      <c r="B25" s="6">
        <v>18446.833333333332</v>
      </c>
      <c r="C25" s="4" t="s">
        <v>55</v>
      </c>
      <c r="D25" s="30" t="str">
        <f>Y22</f>
        <v>Italien</v>
      </c>
      <c r="E25" s="26" t="s">
        <v>12</v>
      </c>
      <c r="F25" s="30" t="str">
        <f>Y24</f>
        <v>Paraguay</v>
      </c>
      <c r="G25" s="28"/>
      <c r="H25" s="54">
        <v>2</v>
      </c>
      <c r="I25" s="43" t="s">
        <v>13</v>
      </c>
      <c r="J25" s="53">
        <v>0</v>
      </c>
      <c r="K25" s="7" t="s">
        <v>14</v>
      </c>
      <c r="L25" s="1"/>
      <c r="T25" s="38">
        <f>IF(H27="",0,IF(K29=$B$53,IF(H27&gt;J27,2,IF(H27=J27,1,0)),0))</f>
        <v>0</v>
      </c>
      <c r="U25" s="38">
        <f>IF(J26="",0,IF(K26=$B$53,IF(H26&lt;J26,2,IF(H26=J26,1,0)),0))</f>
        <v>0</v>
      </c>
      <c r="V25" s="38">
        <f>IF(J29="",0,IF(K31=$B$53,IF(H29&lt;J29,2,IF(H29=J29,1,0)),0))</f>
        <v>0</v>
      </c>
      <c r="W25" s="37"/>
      <c r="X25" s="39">
        <f>RANK(AD25,$AD$22:$AD$25)</f>
        <v>4</v>
      </c>
      <c r="Y25" s="40"/>
      <c r="Z25" s="39">
        <f>SUM(T25:W25)</f>
        <v>0</v>
      </c>
      <c r="AA25" s="39">
        <f>SUM(T29:W29)</f>
        <v>0</v>
      </c>
      <c r="AB25" s="39">
        <f>SUM(W26:W29)</f>
        <v>0</v>
      </c>
      <c r="AC25" s="39">
        <f>AA25-AB25</f>
        <v>0</v>
      </c>
      <c r="AD25" s="41">
        <f>IF(Q$28="",AE25*10000000000000000+Z25*100000000000000+AC25*1000000000000+AA25*10000000000+AK25*100000000+AJ25*1000000+AP25*10000+AU25*100+AV25,AE25*10000000000000000+Z25*100000000000000+AK25*1000000000000+AJ25*10000000000+AP25*100000000+AU25*1000000+AC25*10000+AA25*100+AV25)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1</v>
      </c>
      <c r="AE25" s="5"/>
      <c r="AF25" s="42">
        <f>IF($Z25=$Z22,$T25-$W22,0)</f>
        <v>0</v>
      </c>
      <c r="AG25" s="42">
        <f>IF($Z25=$Z23,$U25-$W23,0)</f>
        <v>0</v>
      </c>
      <c r="AH25" s="42">
        <f>IF($Z25=$Z24,$V25-$W24,0)</f>
        <v>0</v>
      </c>
      <c r="AI25" s="42"/>
      <c r="AJ25" s="42">
        <f>SUM(AF25:AI25)</f>
        <v>0</v>
      </c>
      <c r="AK25" s="5"/>
      <c r="AL25" s="42">
        <f>IF($Z25=$Z22,$T29-$W26,0)</f>
        <v>0</v>
      </c>
      <c r="AM25" s="42">
        <f>IF($Z25=$Z23,$U29-$W27,0)</f>
        <v>0</v>
      </c>
      <c r="AN25" s="42">
        <f>IF($Z25=$Z24,$V29-$W28,0)</f>
        <v>0</v>
      </c>
      <c r="AO25" s="42"/>
      <c r="AP25" s="42">
        <f>SUM(AL25:AO25)</f>
        <v>0</v>
      </c>
      <c r="AQ25" s="42">
        <f>IF($Z25=$Z22,$T29,0)</f>
        <v>0</v>
      </c>
      <c r="AR25" s="42">
        <f>IF($Z25=$Z23,$U29,0)</f>
        <v>0</v>
      </c>
      <c r="AS25" s="42">
        <f>IF($Z25=$Z24,$V29,0)</f>
        <v>0</v>
      </c>
      <c r="AT25" s="42"/>
      <c r="AU25" s="42">
        <f>SUM(AQ25:AT25)</f>
        <v>0</v>
      </c>
      <c r="AV25" s="5">
        <v>1</v>
      </c>
      <c r="AW25" s="52">
        <f>SUM(W22:W25)</f>
        <v>0</v>
      </c>
    </row>
    <row r="26" spans="2:49" ht="12.75">
      <c r="B26" s="6"/>
      <c r="C26" s="4"/>
      <c r="D26" s="30"/>
      <c r="E26" s="26"/>
      <c r="F26" s="30"/>
      <c r="G26" s="28"/>
      <c r="L26" s="1"/>
      <c r="N26" s="1"/>
      <c r="P26" s="1"/>
      <c r="Q26" s="1"/>
      <c r="T26" s="37"/>
      <c r="U26" s="38">
        <f>IF(K23=$B$53,H23,0)</f>
        <v>2</v>
      </c>
      <c r="V26" s="38">
        <f>IF(K25=$B$53,H25,0)</f>
        <v>2</v>
      </c>
      <c r="W26" s="38">
        <f>IF(K29=$B$53,J27,0)</f>
        <v>0</v>
      </c>
      <c r="X26" s="39"/>
      <c r="Y26" s="39"/>
      <c r="Z26" s="39"/>
      <c r="AA26" s="39"/>
      <c r="AB26" s="39"/>
      <c r="AC26" s="39"/>
      <c r="AD26" s="44"/>
      <c r="AE26" s="7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V26" s="42"/>
      <c r="AW26" s="52"/>
    </row>
    <row r="27" spans="2:49" ht="12.75">
      <c r="B27" s="6"/>
      <c r="C27" s="4"/>
      <c r="D27" s="30"/>
      <c r="E27" s="26"/>
      <c r="F27" s="30"/>
      <c r="G27" s="34"/>
      <c r="M27" s="48" t="str">
        <f>IF(N22&gt;0,M22,"")</f>
        <v>Schweden</v>
      </c>
      <c r="N27" s="2" t="s">
        <v>22</v>
      </c>
      <c r="Q27" s="55"/>
      <c r="T27" s="38">
        <f>IF(K23=$B$53,J23,0)</f>
        <v>3</v>
      </c>
      <c r="U27" s="37"/>
      <c r="V27" s="38">
        <f>IF(K24=$B$53,H24,0)</f>
        <v>2</v>
      </c>
      <c r="W27" s="38">
        <f>IF(K26=$B$53,H26,0)</f>
        <v>0</v>
      </c>
      <c r="AD27" s="34" t="s">
        <v>40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V27" s="31"/>
      <c r="AW27" s="52"/>
    </row>
    <row r="28" spans="7:49" ht="12.75">
      <c r="G28" s="34"/>
      <c r="N28" s="1"/>
      <c r="P28" s="56"/>
      <c r="Q28" s="57"/>
      <c r="T28" s="38">
        <f>IF(K25=$B$53,J25,0)</f>
        <v>0</v>
      </c>
      <c r="U28" s="38">
        <f>IF(K24=$B$53,J24,0)</f>
        <v>2</v>
      </c>
      <c r="V28" s="37"/>
      <c r="W28" s="38">
        <f>IF(K31=$B$53,H29,0)</f>
        <v>0</v>
      </c>
      <c r="AD28" s="34" t="s">
        <v>41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V28" s="31"/>
      <c r="AW28" s="52"/>
    </row>
    <row r="29" spans="4:49" ht="12.75">
      <c r="D29" s="30"/>
      <c r="E29" s="26"/>
      <c r="F29" s="30"/>
      <c r="G29" s="34"/>
      <c r="N29" s="1"/>
      <c r="T29" s="38">
        <f>IF(K29=$B$53,H27,0)</f>
        <v>0</v>
      </c>
      <c r="U29" s="38">
        <f>IF(K26=$B$53,J26,0)</f>
        <v>0</v>
      </c>
      <c r="V29" s="38">
        <f>IF(K31=$B$53,J29,0)</f>
        <v>0</v>
      </c>
      <c r="W29" s="37"/>
      <c r="AD29" s="34" t="s">
        <v>42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V29" s="31"/>
      <c r="AW29" s="52"/>
    </row>
    <row r="30" spans="4:49" ht="6" customHeight="1">
      <c r="D30" s="34"/>
      <c r="E30" s="35"/>
      <c r="F30" s="29"/>
      <c r="G30" s="29"/>
      <c r="H30" s="34"/>
      <c r="I30" s="34"/>
      <c r="J30" s="34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V30" s="31"/>
      <c r="AW30" s="52"/>
    </row>
    <row r="31" spans="2:49" s="17" customFormat="1" ht="12.75">
      <c r="B31" s="58" t="s">
        <v>0</v>
      </c>
      <c r="C31" s="59" t="s">
        <v>23</v>
      </c>
      <c r="D31" s="28" t="s">
        <v>2</v>
      </c>
      <c r="E31" s="46"/>
      <c r="F31" s="28"/>
      <c r="G31" s="28"/>
      <c r="H31" s="15"/>
      <c r="I31" s="14"/>
      <c r="J31" s="15"/>
      <c r="K31" s="7"/>
      <c r="L31" s="10"/>
      <c r="M31" s="33" t="s">
        <v>3</v>
      </c>
      <c r="N31" s="10" t="s">
        <v>4</v>
      </c>
      <c r="O31" s="10" t="s">
        <v>5</v>
      </c>
      <c r="P31" s="10" t="s">
        <v>6</v>
      </c>
      <c r="Q31" s="10" t="s">
        <v>7</v>
      </c>
      <c r="R31" s="10" t="s">
        <v>8</v>
      </c>
      <c r="T31" s="34"/>
      <c r="U31" s="34"/>
      <c r="V31" s="34"/>
      <c r="W31" s="34"/>
      <c r="X31" s="28" t="s">
        <v>9</v>
      </c>
      <c r="Y31" s="30" t="s">
        <v>10</v>
      </c>
      <c r="Z31" s="28" t="s">
        <v>30</v>
      </c>
      <c r="AA31" s="28" t="s">
        <v>6</v>
      </c>
      <c r="AB31" s="28" t="s">
        <v>7</v>
      </c>
      <c r="AC31" s="28" t="s">
        <v>8</v>
      </c>
      <c r="AD31" s="28"/>
      <c r="AE31" s="16" t="s">
        <v>31</v>
      </c>
      <c r="AF31" s="18" t="s">
        <v>32</v>
      </c>
      <c r="AG31" s="18"/>
      <c r="AH31" s="18"/>
      <c r="AI31" s="18"/>
      <c r="AJ31" s="18" t="s">
        <v>33</v>
      </c>
      <c r="AK31" s="11" t="s">
        <v>26</v>
      </c>
      <c r="AL31" s="18" t="s">
        <v>34</v>
      </c>
      <c r="AM31" s="18"/>
      <c r="AN31" s="18"/>
      <c r="AO31" s="18"/>
      <c r="AP31" s="18" t="s">
        <v>35</v>
      </c>
      <c r="AQ31" s="18" t="s">
        <v>36</v>
      </c>
      <c r="AR31" s="18"/>
      <c r="AS31" s="18"/>
      <c r="AT31" s="18"/>
      <c r="AU31" s="19" t="s">
        <v>37</v>
      </c>
      <c r="AV31" s="11" t="s">
        <v>38</v>
      </c>
      <c r="AW31" s="51" t="s">
        <v>5</v>
      </c>
    </row>
    <row r="32" spans="2:49" ht="12.75">
      <c r="B32" s="3" t="s">
        <v>39</v>
      </c>
      <c r="C32" s="3" t="s">
        <v>11</v>
      </c>
      <c r="D32" s="34"/>
      <c r="E32" s="34"/>
      <c r="F32" s="34"/>
      <c r="G32" s="34"/>
      <c r="L32" s="1"/>
      <c r="M32" s="36" t="str">
        <f>VLOOKUP(1,$X$32:$AC$35,2,FALSE)</f>
        <v>Uruguay</v>
      </c>
      <c r="N32" s="2">
        <f>VLOOKUP(1,$X$32:$AC$35,3,FALSE)</f>
        <v>2</v>
      </c>
      <c r="O32" s="2">
        <f>VLOOKUP(1,$X$32:$AW$35,26,FALSE)</f>
        <v>0</v>
      </c>
      <c r="P32" s="2">
        <f>VLOOKUP(1,$X$32:$AC$35,4,FALSE)</f>
        <v>8</v>
      </c>
      <c r="Q32" s="2">
        <f>VLOOKUP(1,$X$32:$AC$35,5,FALSE)</f>
        <v>0</v>
      </c>
      <c r="R32" s="2">
        <f>VLOOKUP(1,$X$32:$AC$35,6,FALSE)</f>
        <v>8</v>
      </c>
      <c r="T32" s="37"/>
      <c r="U32" s="38">
        <f>IF(H33="",0,IF(K33=$B$53,IF(H33&gt;J33,2,IF(H33=J33,1,0)),0))</f>
        <v>2</v>
      </c>
      <c r="V32" s="38">
        <f>IF(H35="",0,IF(K35=$B$53,IF(H35&gt;J35,2,IF(H35=J35,1,0)),0))</f>
        <v>0</v>
      </c>
      <c r="W32" s="38">
        <f>IF(J37="",0,IF(K38=$B$53,IF(H37&lt;J37,2,IF(H37=J37,1,0)),0))</f>
        <v>0</v>
      </c>
      <c r="X32" s="39">
        <f>RANK(AD32,$AD$32:$AD$35)</f>
        <v>1</v>
      </c>
      <c r="Y32" s="40" t="s">
        <v>16</v>
      </c>
      <c r="Z32" s="39">
        <f>SUM(T32:W32)</f>
        <v>2</v>
      </c>
      <c r="AA32" s="39">
        <f>SUM(T36:W36)</f>
        <v>8</v>
      </c>
      <c r="AB32" s="39">
        <f>SUM(T36:T39)</f>
        <v>0</v>
      </c>
      <c r="AC32" s="39">
        <f>AA32-AB32</f>
        <v>8</v>
      </c>
      <c r="AD32" s="41">
        <f>IF(Q$38="",AE32*10000000000000000+Z32*100000000000000+AC32*1000000000000+AA32*10000000000+AK32*100000000+AJ32*1000000+AP32*10000+AU32*100+AV32,AE32*10000000000000000+Z32*100000000000000+AK32*1000000000000+AJ32*10000000000+AP32*100000000+AU32*1000000+AC32*10000+AA32*100+AV32)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208080000000004</v>
      </c>
      <c r="AE32" s="5"/>
      <c r="AF32" s="42"/>
      <c r="AG32" s="42">
        <f>IF($Z32=$Z33,$U32-$T33,0)</f>
        <v>0</v>
      </c>
      <c r="AH32" s="42">
        <f>IF($Z32=$Z34,$V32-$T34,0)</f>
        <v>0</v>
      </c>
      <c r="AI32" s="42">
        <f>IF($Z32=$Z35,$W32-$T35,0)</f>
        <v>0</v>
      </c>
      <c r="AJ32" s="42">
        <f>SUM(AF32:AI32)</f>
        <v>0</v>
      </c>
      <c r="AK32" s="5"/>
      <c r="AL32" s="42"/>
      <c r="AM32" s="42">
        <f>IF($Z32=$Z33,$U36-$T37,0)</f>
        <v>0</v>
      </c>
      <c r="AN32" s="42">
        <f>IF($Z32=$Z34,$V36-$T38,0)</f>
        <v>0</v>
      </c>
      <c r="AO32" s="42">
        <f>IF($Z32=$Z35,$W36-$T39,0)</f>
        <v>0</v>
      </c>
      <c r="AP32" s="42">
        <f>SUM(AL32:AO32)</f>
        <v>0</v>
      </c>
      <c r="AQ32" s="42"/>
      <c r="AR32" s="42">
        <f>IF($Z32=$Z33,$U36,0)</f>
        <v>0</v>
      </c>
      <c r="AS32" s="42">
        <f>IF($Z32=$Z34,$V36,0)</f>
        <v>0</v>
      </c>
      <c r="AT32" s="42">
        <f>IF($Z32=$Z35,$W36,0)</f>
        <v>0</v>
      </c>
      <c r="AU32" s="42">
        <f>SUM(AQ32:AT32)</f>
        <v>0</v>
      </c>
      <c r="AV32" s="5">
        <v>4</v>
      </c>
      <c r="AW32" s="52">
        <f>SUM(T32:T35)</f>
        <v>0</v>
      </c>
    </row>
    <row r="33" spans="2:49" ht="12.75">
      <c r="B33" s="6">
        <v>18446.958333333332</v>
      </c>
      <c r="C33" s="4" t="s">
        <v>54</v>
      </c>
      <c r="D33" s="30" t="str">
        <f>Y32</f>
        <v>Uruguay</v>
      </c>
      <c r="E33" s="26" t="s">
        <v>12</v>
      </c>
      <c r="F33" s="30" t="str">
        <f>Y33</f>
        <v>Bolivien</v>
      </c>
      <c r="G33" s="28"/>
      <c r="H33" s="53">
        <v>8</v>
      </c>
      <c r="I33" s="43" t="s">
        <v>13</v>
      </c>
      <c r="J33" s="53">
        <v>0</v>
      </c>
      <c r="K33" s="7" t="s">
        <v>14</v>
      </c>
      <c r="L33" s="1"/>
      <c r="M33" s="36" t="str">
        <f>VLOOKUP(4,$X$32:$AC$35,2,FALSE)</f>
        <v>Bolivien</v>
      </c>
      <c r="N33" s="2">
        <f>VLOOKUP(4,$X$32:$AC$35,3,FALSE)</f>
        <v>0</v>
      </c>
      <c r="O33" s="2">
        <f>VLOOKUP(4,$X$32:$AW$35,26,FALSE)</f>
        <v>2</v>
      </c>
      <c r="P33" s="2">
        <f>VLOOKUP(4,$X$32:$AC$35,4,FALSE)</f>
        <v>0</v>
      </c>
      <c r="Q33" s="2">
        <f>VLOOKUP(4,$X$32:$AC$35,5,FALSE)</f>
        <v>8</v>
      </c>
      <c r="R33" s="2">
        <f>VLOOKUP(4,$X$32:$AC$35,6,FALSE)</f>
        <v>-8</v>
      </c>
      <c r="T33" s="38">
        <f>IF(J33="",0,IF(K33=$B$53,IF(H33&lt;J33,2,IF(H33=J33,1,0)),0))</f>
        <v>0</v>
      </c>
      <c r="U33" s="37"/>
      <c r="V33" s="38">
        <f>IF(H38="",0,IF(K37=$B$53,IF(H38&gt;J38,2,IF(H38=J38,1,0)),0))</f>
        <v>0</v>
      </c>
      <c r="W33" s="38">
        <f>IF(H36="",0,IF(K36=$B$53,IF(H36&gt;J36,2,IF(H36=J36,1,0)),0))</f>
        <v>0</v>
      </c>
      <c r="X33" s="39">
        <f>RANK(AD33,$AD$32:$AD$35)</f>
        <v>4</v>
      </c>
      <c r="Y33" s="40" t="s">
        <v>45</v>
      </c>
      <c r="Z33" s="39">
        <f>SUM(T33:W33)</f>
        <v>0</v>
      </c>
      <c r="AA33" s="39">
        <f>SUM(T37:W37)</f>
        <v>0</v>
      </c>
      <c r="AB33" s="39">
        <f>SUM(U36:U39)</f>
        <v>8</v>
      </c>
      <c r="AC33" s="39">
        <f>AA33-AB33</f>
        <v>-8</v>
      </c>
      <c r="AD33" s="41">
        <f>IF(Q$38="",AE33*10000000000000000+Z33*100000000000000+AC33*1000000000000+AA33*10000000000+AK33*100000000+AJ33*1000000+AP33*10000+AU33*100+AV33,AE33*10000000000000000+Z33*100000000000000+AK33*1000000000000+AJ33*10000000000+AP33*100000000+AU33*1000000+AC33*10000+AA33*100+AV33)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-7999999999997</v>
      </c>
      <c r="AE33" s="5"/>
      <c r="AF33" s="42">
        <f>IF($Z33=$Z32,$T33-$U32,0)</f>
        <v>0</v>
      </c>
      <c r="AG33" s="42"/>
      <c r="AH33" s="42">
        <f>IF($Z33=$Z34,$V33-$U34,0)</f>
        <v>0</v>
      </c>
      <c r="AI33" s="42">
        <f>IF($Z33=$Z35,$W33-$U35,0)</f>
        <v>0</v>
      </c>
      <c r="AJ33" s="42">
        <f>SUM(AF33:AI33)</f>
        <v>0</v>
      </c>
      <c r="AK33" s="5"/>
      <c r="AL33" s="42">
        <f>IF($Z33=$Z32,$T37-$U36,0)</f>
        <v>0</v>
      </c>
      <c r="AM33" s="42"/>
      <c r="AN33" s="42">
        <f>IF($Z33=$Z34,$V37-$U38,0)</f>
        <v>0</v>
      </c>
      <c r="AO33" s="42">
        <f>IF($Z33=$Z35,$W37-$U39,0)</f>
        <v>0</v>
      </c>
      <c r="AP33" s="42">
        <f>SUM(AL33:AO33)</f>
        <v>0</v>
      </c>
      <c r="AQ33" s="42">
        <f>IF($Z33=$Z32,$T37,0)</f>
        <v>0</v>
      </c>
      <c r="AR33" s="42"/>
      <c r="AS33" s="42">
        <f>IF($Z33=$Z34,$V37,0)</f>
        <v>0</v>
      </c>
      <c r="AT33" s="42">
        <f>IF($Z33=$Z35,$W37,0)</f>
        <v>0</v>
      </c>
      <c r="AU33" s="42">
        <f>SUM(AQ33:AT33)</f>
        <v>0</v>
      </c>
      <c r="AV33" s="5">
        <v>3</v>
      </c>
      <c r="AW33" s="52">
        <f>SUM(U32:U35)</f>
        <v>2</v>
      </c>
    </row>
    <row r="34" spans="2:49" ht="12.75">
      <c r="B34" s="6"/>
      <c r="C34" s="4"/>
      <c r="D34" s="30"/>
      <c r="E34" s="26"/>
      <c r="F34" s="30"/>
      <c r="G34" s="28"/>
      <c r="L34" s="1"/>
      <c r="T34" s="38">
        <f>IF(J35="",0,IF(K35=$B$53,IF(H35&lt;J35,2,IF(H35=J35,1,0)),0))</f>
        <v>0</v>
      </c>
      <c r="U34" s="38">
        <f>IF(J38="",0,IF(K37=$B$53,IF(H38&lt;J38,2,IF(H38=J38,1,0)),0))</f>
        <v>0</v>
      </c>
      <c r="V34" s="37"/>
      <c r="W34" s="38">
        <f>IF(H34="",0,IF(K34=$B$53,IF(H34&gt;J34,2,IF(H34=J34,1,0)),0))</f>
        <v>0</v>
      </c>
      <c r="X34" s="39">
        <f>RANK(AD34,$AD$32:$AD$35)</f>
        <v>2</v>
      </c>
      <c r="Y34" s="40"/>
      <c r="Z34" s="39">
        <f>SUM(T34:W34)</f>
        <v>0</v>
      </c>
      <c r="AA34" s="39">
        <f>SUM(T38:W38)</f>
        <v>0</v>
      </c>
      <c r="AB34" s="39">
        <f>SUM(V36:V39)</f>
        <v>0</v>
      </c>
      <c r="AC34" s="39">
        <f>AA34-AB34</f>
        <v>0</v>
      </c>
      <c r="AD34" s="41">
        <f>IF(Q$38="",AE34*10000000000000000+Z34*100000000000000+AC34*1000000000000+AA34*10000000000+AK34*100000000+AJ34*1000000+AP34*10000+AU34*100+AV34,AE34*10000000000000000+Z34*100000000000000+AK34*1000000000000+AJ34*10000000000+AP34*100000000+AU34*1000000+AC34*10000+AA34*100+AV34)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2</v>
      </c>
      <c r="AE34" s="5"/>
      <c r="AF34" s="42">
        <f>IF($Z34=$Z32,$T34-$V32,0)</f>
        <v>0</v>
      </c>
      <c r="AG34" s="42">
        <f>IF($Z34=$Z33,$U34-$V33,0)</f>
        <v>0</v>
      </c>
      <c r="AH34" s="42"/>
      <c r="AI34" s="42">
        <f>IF($Z34=$Z35,$W34-$V35,0)</f>
        <v>0</v>
      </c>
      <c r="AJ34" s="42">
        <f>SUM(AF34:AI34)</f>
        <v>0</v>
      </c>
      <c r="AK34" s="5"/>
      <c r="AL34" s="42">
        <f>IF($Z34=$Z32,$T38-$V36,0)</f>
        <v>0</v>
      </c>
      <c r="AM34" s="42">
        <f>IF($Z34=$Z33,$U38-$V37,0)</f>
        <v>0</v>
      </c>
      <c r="AN34" s="42"/>
      <c r="AO34" s="42">
        <f>IF($Z34=$Z35,$W38-$V39,0)</f>
        <v>0</v>
      </c>
      <c r="AP34" s="42">
        <f>SUM(AL34:AO34)</f>
        <v>0</v>
      </c>
      <c r="AQ34" s="42">
        <f>IF($Z34=$Z32,$T38,0)</f>
        <v>0</v>
      </c>
      <c r="AR34" s="42">
        <f>IF($Z34=$Z33,$U38,0)</f>
        <v>0</v>
      </c>
      <c r="AS34" s="42"/>
      <c r="AT34" s="42">
        <f>IF($Z34=$Z35,$W38,0)</f>
        <v>0</v>
      </c>
      <c r="AU34" s="42">
        <f>SUM(AQ34:AT34)</f>
        <v>0</v>
      </c>
      <c r="AV34" s="5">
        <v>2</v>
      </c>
      <c r="AW34" s="52">
        <f>SUM(V32:V35)</f>
        <v>0</v>
      </c>
    </row>
    <row r="35" spans="2:49" ht="12.75">
      <c r="B35" s="6"/>
      <c r="C35" s="4"/>
      <c r="D35" s="30"/>
      <c r="E35" s="26"/>
      <c r="F35" s="30"/>
      <c r="G35" s="28"/>
      <c r="L35" s="1"/>
      <c r="T35" s="38">
        <f>IF(H37="",0,IF(K38=$B$53,IF(H37&gt;J37,2,IF(H37=J37,1,0)),0))</f>
        <v>0</v>
      </c>
      <c r="U35" s="38">
        <f>IF(J36="",0,IF(K36=$B$53,IF(H36&lt;J36,2,IF(H36=J36,1,0)),0))</f>
        <v>0</v>
      </c>
      <c r="V35" s="38">
        <f>IF(J34="",0,IF(K34=$B$53,IF(H34&lt;J34,2,IF(H34=J34,1,0)),0))</f>
        <v>0</v>
      </c>
      <c r="W35" s="37"/>
      <c r="X35" s="39">
        <f>RANK(AD35,$AD$32:$AD$35)</f>
        <v>3</v>
      </c>
      <c r="Y35" s="40"/>
      <c r="Z35" s="39">
        <f>SUM(T35:W35)</f>
        <v>0</v>
      </c>
      <c r="AA35" s="39">
        <f>SUM(T39:W39)</f>
        <v>0</v>
      </c>
      <c r="AB35" s="39">
        <f>SUM(W36:W39)</f>
        <v>0</v>
      </c>
      <c r="AC35" s="39">
        <f>AA35-AB35</f>
        <v>0</v>
      </c>
      <c r="AD35" s="41">
        <f>IF(Q$38="",AE35*10000000000000000+Z35*100000000000000+AC35*1000000000000+AA35*10000000000+AK35*100000000+AJ35*1000000+AP35*10000+AU35*100+AV35,AE35*10000000000000000+Z35*100000000000000+AK35*1000000000000+AJ35*10000000000+AP35*100000000+AU35*1000000+AC35*10000+AA35*100+AV35)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1</v>
      </c>
      <c r="AE35" s="5"/>
      <c r="AF35" s="42">
        <f>IF($Z35=$Z32,$T35-$W32,0)</f>
        <v>0</v>
      </c>
      <c r="AG35" s="42">
        <f>IF($Z35=$Z33,$U35-$W33,0)</f>
        <v>0</v>
      </c>
      <c r="AH35" s="42">
        <f>IF($Z35=$Z34,$V35-$W34,0)</f>
        <v>0</v>
      </c>
      <c r="AI35" s="42"/>
      <c r="AJ35" s="42">
        <f>SUM(AF35:AI35)</f>
        <v>0</v>
      </c>
      <c r="AK35" s="5"/>
      <c r="AL35" s="42">
        <f>IF($Z35=$Z32,$T39-$W36,0)</f>
        <v>0</v>
      </c>
      <c r="AM35" s="42">
        <f>IF($Z35=$Z33,$U39-$W37,0)</f>
        <v>0</v>
      </c>
      <c r="AN35" s="42">
        <f>IF($Z35=$Z34,$V39-$W38,0)</f>
        <v>0</v>
      </c>
      <c r="AO35" s="42"/>
      <c r="AP35" s="42">
        <f>SUM(AL35:AO35)</f>
        <v>0</v>
      </c>
      <c r="AQ35" s="42">
        <f>IF($Z35=$Z32,$T39,0)</f>
        <v>0</v>
      </c>
      <c r="AR35" s="42">
        <f>IF($Z35=$Z33,$U39,0)</f>
        <v>0</v>
      </c>
      <c r="AS35" s="42">
        <f>IF($Z35=$Z34,$V39,0)</f>
        <v>0</v>
      </c>
      <c r="AT35" s="42"/>
      <c r="AU35" s="42">
        <f>SUM(AQ35:AT35)</f>
        <v>0</v>
      </c>
      <c r="AV35" s="5">
        <v>1</v>
      </c>
      <c r="AW35" s="52">
        <f>SUM(W32:W35)</f>
        <v>0</v>
      </c>
    </row>
    <row r="36" spans="2:49" ht="12.75">
      <c r="B36" s="6"/>
      <c r="C36" s="4"/>
      <c r="D36" s="30"/>
      <c r="E36" s="26"/>
      <c r="F36" s="30"/>
      <c r="G36" s="28"/>
      <c r="L36" s="1"/>
      <c r="N36" s="1"/>
      <c r="O36" s="1"/>
      <c r="P36" s="1"/>
      <c r="T36" s="37"/>
      <c r="U36" s="38">
        <f>IF(K33=$B$53,H33,0)</f>
        <v>8</v>
      </c>
      <c r="V36" s="38">
        <f>IF(K35=$B$53,H35,0)</f>
        <v>0</v>
      </c>
      <c r="W36" s="38">
        <f>IF(K38=$B$53,J37,0)</f>
        <v>0</v>
      </c>
      <c r="X36" s="39"/>
      <c r="Y36" s="39"/>
      <c r="Z36" s="39"/>
      <c r="AA36" s="39"/>
      <c r="AB36" s="39"/>
      <c r="AC36" s="39"/>
      <c r="AD36" s="44"/>
      <c r="AE36" s="7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V36" s="42"/>
      <c r="AW36" s="52"/>
    </row>
    <row r="37" spans="2:49" ht="12.75">
      <c r="B37" s="6"/>
      <c r="C37" s="4"/>
      <c r="D37" s="30"/>
      <c r="E37" s="26"/>
      <c r="F37" s="30"/>
      <c r="G37" s="34"/>
      <c r="M37" s="59" t="str">
        <f>IF(N32&gt;0,M32,"")</f>
        <v>Uruguay</v>
      </c>
      <c r="N37" s="2" t="s">
        <v>25</v>
      </c>
      <c r="Q37" s="55"/>
      <c r="T37" s="38">
        <f>IF(K33=$B$53,J33,0)</f>
        <v>0</v>
      </c>
      <c r="U37" s="37"/>
      <c r="V37" s="38">
        <f>IF(K37=$B$53,H38,0)</f>
        <v>0</v>
      </c>
      <c r="W37" s="38">
        <f>IF(K36=$B$53,H36,0)</f>
        <v>0</v>
      </c>
      <c r="AD37" s="34" t="s">
        <v>40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V37" s="31"/>
      <c r="AW37" s="52"/>
    </row>
    <row r="38" spans="2:49" ht="12.75">
      <c r="B38" s="6"/>
      <c r="C38" s="4"/>
      <c r="D38" s="30"/>
      <c r="E38" s="26"/>
      <c r="F38" s="30"/>
      <c r="G38" s="34"/>
      <c r="N38" s="1"/>
      <c r="Q38" s="57"/>
      <c r="T38" s="38">
        <f>IF(K35=$B$53,J35,0)</f>
        <v>0</v>
      </c>
      <c r="U38" s="38">
        <f>IF(K37=$B$53,J38,0)</f>
        <v>0</v>
      </c>
      <c r="V38" s="37"/>
      <c r="W38" s="38">
        <f>IF(K34=$B$53,H34,0)</f>
        <v>0</v>
      </c>
      <c r="AD38" s="34" t="s">
        <v>41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V38" s="31"/>
      <c r="AW38" s="52"/>
    </row>
    <row r="39" spans="4:49" ht="12.75">
      <c r="D39" s="34"/>
      <c r="E39" s="34"/>
      <c r="F39" s="34"/>
      <c r="G39" s="34"/>
      <c r="N39" s="1"/>
      <c r="T39" s="38">
        <f>IF(K38=$B$53,H37,0)</f>
        <v>0</v>
      </c>
      <c r="U39" s="38">
        <f>IF(K36=$B$53,J36,0)</f>
        <v>0</v>
      </c>
      <c r="V39" s="38">
        <f>IF(K34=$B$53,J34,0)</f>
        <v>0</v>
      </c>
      <c r="W39" s="37"/>
      <c r="AD39" s="34" t="s">
        <v>42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V39" s="31"/>
      <c r="AW39" s="52"/>
    </row>
    <row r="40" spans="4:49" ht="6" customHeight="1">
      <c r="D40" s="34"/>
      <c r="E40" s="35"/>
      <c r="F40" s="29"/>
      <c r="G40" s="29"/>
      <c r="H40" s="34"/>
      <c r="I40" s="34"/>
      <c r="J40" s="34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52"/>
    </row>
    <row r="41" spans="1:122" ht="12.75">
      <c r="A41" s="17"/>
      <c r="B41" s="62" t="s">
        <v>47</v>
      </c>
      <c r="C41" s="63"/>
      <c r="D41" s="28" t="s">
        <v>2</v>
      </c>
      <c r="E41" s="46"/>
      <c r="F41" s="28"/>
      <c r="G41" s="28"/>
      <c r="H41" s="15"/>
      <c r="I41" s="14"/>
      <c r="J41" s="15"/>
      <c r="K41" s="16"/>
      <c r="L41" s="10"/>
      <c r="M41" s="33" t="s">
        <v>3</v>
      </c>
      <c r="N41" s="10" t="s">
        <v>4</v>
      </c>
      <c r="O41" s="10" t="s">
        <v>5</v>
      </c>
      <c r="P41" s="10" t="s">
        <v>6</v>
      </c>
      <c r="Q41" s="10" t="s">
        <v>7</v>
      </c>
      <c r="R41" s="10" t="s">
        <v>8</v>
      </c>
      <c r="S41" s="17"/>
      <c r="X41" s="28" t="s">
        <v>9</v>
      </c>
      <c r="Y41" s="30" t="s">
        <v>10</v>
      </c>
      <c r="Z41" s="28" t="s">
        <v>30</v>
      </c>
      <c r="AA41" s="28" t="s">
        <v>6</v>
      </c>
      <c r="AB41" s="28" t="s">
        <v>7</v>
      </c>
      <c r="AC41" s="28" t="s">
        <v>8</v>
      </c>
      <c r="AD41" s="28"/>
      <c r="AE41" s="16" t="s">
        <v>31</v>
      </c>
      <c r="AF41" s="18" t="s">
        <v>32</v>
      </c>
      <c r="AG41" s="18"/>
      <c r="AH41" s="18"/>
      <c r="AI41" s="18"/>
      <c r="AJ41" s="18" t="s">
        <v>33</v>
      </c>
      <c r="AK41" s="11" t="s">
        <v>26</v>
      </c>
      <c r="AL41" s="18" t="s">
        <v>34</v>
      </c>
      <c r="AM41" s="18"/>
      <c r="AN41" s="18"/>
      <c r="AO41" s="18"/>
      <c r="AP41" s="18" t="s">
        <v>35</v>
      </c>
      <c r="AQ41" s="18" t="s">
        <v>36</v>
      </c>
      <c r="AR41" s="18"/>
      <c r="AS41" s="18"/>
      <c r="AT41" s="18"/>
      <c r="AU41" s="19" t="s">
        <v>37</v>
      </c>
      <c r="AV41" s="11" t="s">
        <v>38</v>
      </c>
      <c r="AW41" s="51" t="s">
        <v>5</v>
      </c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</row>
    <row r="42" spans="2:49" ht="12.75">
      <c r="B42" s="3" t="s">
        <v>39</v>
      </c>
      <c r="C42" s="3" t="s">
        <v>11</v>
      </c>
      <c r="D42" s="34"/>
      <c r="E42" s="34"/>
      <c r="F42" s="34"/>
      <c r="G42" s="34"/>
      <c r="L42" s="1"/>
      <c r="M42" s="36" t="str">
        <f>VLOOKUP(1,$X$42:$AC$45,2,FALSE)</f>
        <v>Uruguay</v>
      </c>
      <c r="N42" s="2">
        <f>VLOOKUP(1,$X$42:$AC$45,3,FALSE)</f>
        <v>5</v>
      </c>
      <c r="O42" s="2">
        <f>VLOOKUP(1,$X$42:$AW$45,26,FALSE)</f>
        <v>1</v>
      </c>
      <c r="P42" s="2">
        <f>VLOOKUP(1,$X$42:$AC$45,4,FALSE)</f>
        <v>7</v>
      </c>
      <c r="Q42" s="2">
        <f>VLOOKUP(1,$X$42:$AC$45,5,FALSE)</f>
        <v>5</v>
      </c>
      <c r="R42" s="2">
        <f>VLOOKUP(1,$X$42:$AC$45,6,FALSE)</f>
        <v>2</v>
      </c>
      <c r="T42" s="37"/>
      <c r="U42" s="38">
        <f>IF(H43="",0,IF(K43=$B$53,IF(H43&gt;J43,2,IF(H43=J43,1,0)),0))</f>
        <v>2</v>
      </c>
      <c r="V42" s="38">
        <f>IF(H48="",0,IF(K48=$B$53,IF(H48&gt;J48,2,IF(H48=J48,1,0)),0))</f>
        <v>0</v>
      </c>
      <c r="W42" s="38">
        <f>IF(H45="",0,IF(K45=$B$53,IF(J45&lt;H45,2,IF(J45=H45,1,0)),0))</f>
        <v>2</v>
      </c>
      <c r="X42" s="39">
        <f>RANK(AD42,$AD$42:$AD$45)</f>
        <v>2</v>
      </c>
      <c r="Y42" s="40" t="str">
        <f>M7</f>
        <v>Brasilien</v>
      </c>
      <c r="Z42" s="39">
        <f>SUM(T42:W42)</f>
        <v>4</v>
      </c>
      <c r="AA42" s="39">
        <f>SUM(T46:W46)</f>
        <v>14</v>
      </c>
      <c r="AB42" s="39">
        <f>SUM(T46:T49)</f>
        <v>4</v>
      </c>
      <c r="AC42" s="39">
        <f>AA42-AB42</f>
        <v>10</v>
      </c>
      <c r="AD42" s="41">
        <f>IF(BQ$18="",AE42*10000000000000000+Z42*100000000000000+AC42*1000000000000+AA42*10000000000+AK42*100000000+AJ42*1000000+AP42*10000+AU42*100+AV42,AE42*10000000000000000+Z42*100000000000000+AK42*1000000000000+AJ42*10000000000+AP42*100000000+AU42*1000000+AC42*10000+AA42*100+AV42)</f>
        <v>410140000000004</v>
      </c>
      <c r="AE42" s="5"/>
      <c r="AF42" s="42"/>
      <c r="AG42" s="42">
        <f>IF($Z42=$Z43,$U42-$T43,0)</f>
        <v>0</v>
      </c>
      <c r="AH42" s="42">
        <f>IF($Z42=$Z44,$V42-$T44,0)</f>
        <v>0</v>
      </c>
      <c r="AI42" s="42">
        <f>IF($Z42=$Z45,$W42-$T45,0)</f>
        <v>0</v>
      </c>
      <c r="AJ42" s="42">
        <f>SUM(AF42:AI42)</f>
        <v>0</v>
      </c>
      <c r="AK42" s="5"/>
      <c r="AL42" s="42"/>
      <c r="AM42" s="42">
        <f>IF($Z42=$Z43,$U46-$T47,0)</f>
        <v>0</v>
      </c>
      <c r="AN42" s="42">
        <f>IF($Z42=$Z44,$V46-$T48,0)</f>
        <v>0</v>
      </c>
      <c r="AO42" s="42">
        <f>IF($Z42=$Z45,$W46-$T49,0)</f>
        <v>0</v>
      </c>
      <c r="AP42" s="42">
        <f>SUM(AL42:AO42)</f>
        <v>0</v>
      </c>
      <c r="AQ42" s="42"/>
      <c r="AR42" s="42">
        <f>IF($Z42=$Z43,$U46,0)</f>
        <v>0</v>
      </c>
      <c r="AS42" s="42">
        <f>IF($Z42=$Z44,$V46,0)</f>
        <v>0</v>
      </c>
      <c r="AT42" s="42">
        <f>IF($Z42=$Z45,$W46,0)</f>
        <v>0</v>
      </c>
      <c r="AU42" s="42">
        <f>SUM(AQ42:AT42)</f>
        <v>0</v>
      </c>
      <c r="AV42" s="5">
        <v>4</v>
      </c>
      <c r="AW42" s="52">
        <f>SUM(T42:T45)</f>
        <v>2</v>
      </c>
    </row>
    <row r="43" spans="2:49" ht="12.75">
      <c r="B43" s="6">
        <v>18453.833333333332</v>
      </c>
      <c r="C43" s="4" t="s">
        <v>53</v>
      </c>
      <c r="D43" s="45" t="str">
        <f>Y42</f>
        <v>Brasilien</v>
      </c>
      <c r="E43" s="26" t="s">
        <v>12</v>
      </c>
      <c r="F43" s="48" t="str">
        <f>Y43</f>
        <v>Schweden</v>
      </c>
      <c r="G43" s="28"/>
      <c r="H43" s="53">
        <v>7</v>
      </c>
      <c r="I43" s="43" t="s">
        <v>13</v>
      </c>
      <c r="J43" s="53">
        <v>1</v>
      </c>
      <c r="K43" s="7" t="s">
        <v>14</v>
      </c>
      <c r="L43" s="1"/>
      <c r="M43" s="36" t="str">
        <f>VLOOKUP(2,$X$42:$AC$45,2,FALSE)</f>
        <v>Brasilien</v>
      </c>
      <c r="N43" s="2">
        <f>VLOOKUP(2,$X$42:$AC$45,3,FALSE)</f>
        <v>4</v>
      </c>
      <c r="O43" s="2">
        <f>VLOOKUP(2,$X$42:$AW$45,26,FALSE)</f>
        <v>2</v>
      </c>
      <c r="P43" s="2">
        <f>VLOOKUP(2,$X$42:$AC$45,4,FALSE)</f>
        <v>14</v>
      </c>
      <c r="Q43" s="2">
        <f>VLOOKUP(2,$X$42:$AC$45,5,FALSE)</f>
        <v>4</v>
      </c>
      <c r="R43" s="2">
        <f>VLOOKUP(2,$X$42:$AC$45,6,FALSE)</f>
        <v>10</v>
      </c>
      <c r="T43" s="38">
        <f>IF(J43="",0,IF(K43=$B$53,IF(H43&lt;J43,2,IF(H43=J43,1,0)),0))</f>
        <v>0</v>
      </c>
      <c r="U43" s="37"/>
      <c r="V43" s="38">
        <f>IF(J46="",0,IF(K46=$B$53,IF(J46&gt;H46,2,IF(J46=H46,1,0)),0))</f>
        <v>0</v>
      </c>
      <c r="W43" s="38">
        <f>IF(H47="",0,IF(K47=$B$53,IF(H47&gt;J47,2,IF(H47=J47,1,0)),0))</f>
        <v>2</v>
      </c>
      <c r="X43" s="39">
        <f>RANK(AD43,$AD$42:$AD$45)</f>
        <v>3</v>
      </c>
      <c r="Y43" s="40" t="str">
        <f>M27</f>
        <v>Schweden</v>
      </c>
      <c r="Z43" s="39">
        <f>SUM(T43:W43)</f>
        <v>2</v>
      </c>
      <c r="AA43" s="39">
        <f>SUM(T47:W47)</f>
        <v>6</v>
      </c>
      <c r="AB43" s="39">
        <f>SUM(U46:U49)</f>
        <v>11</v>
      </c>
      <c r="AC43" s="39">
        <f>AA43-AB43</f>
        <v>-5</v>
      </c>
      <c r="AD43" s="41">
        <f>IF(BQ$18="",AE43*10000000000000000+Z43*100000000000000+AC43*1000000000000+AA43*10000000000+AK43*100000000+AJ43*1000000+AP43*10000+AU43*100+AV43,AE43*10000000000000000+Z43*100000000000000+AK43*1000000000000+AJ43*10000000000+AP43*100000000+AU43*1000000+AC43*10000+AA43*100+AV43)</f>
        <v>195060000000003</v>
      </c>
      <c r="AE43" s="5"/>
      <c r="AF43" s="42">
        <f>IF($Z43=$Z42,$T43-$U42,0)</f>
        <v>0</v>
      </c>
      <c r="AG43" s="42"/>
      <c r="AH43" s="42">
        <f>IF($Z43=$Z44,$V43-$U44,0)</f>
        <v>0</v>
      </c>
      <c r="AI43" s="42">
        <f>IF($Z43=$Z45,$W43-$U45,0)</f>
        <v>0</v>
      </c>
      <c r="AJ43" s="42">
        <f>SUM(AF43:AI43)</f>
        <v>0</v>
      </c>
      <c r="AK43" s="5"/>
      <c r="AL43" s="42">
        <f>IF($Z43=$Z42,$T47-$U46,0)</f>
        <v>0</v>
      </c>
      <c r="AM43" s="42"/>
      <c r="AN43" s="42">
        <f>IF($Z43=$Z44,$V47-$U48,0)</f>
        <v>0</v>
      </c>
      <c r="AO43" s="42">
        <f>IF($Z43=$Z45,$W47-$U49,0)</f>
        <v>0</v>
      </c>
      <c r="AP43" s="42">
        <f>SUM(AL43:AO43)</f>
        <v>0</v>
      </c>
      <c r="AQ43" s="42">
        <f>IF($Z43=$Z42,$T47,0)</f>
        <v>0</v>
      </c>
      <c r="AR43" s="42"/>
      <c r="AS43" s="42">
        <f>IF($Z43=$Z44,$V47,0)</f>
        <v>0</v>
      </c>
      <c r="AT43" s="42">
        <f>IF($Z43=$Z45,$W47,0)</f>
        <v>0</v>
      </c>
      <c r="AU43" s="42">
        <f>SUM(AQ43:AT43)</f>
        <v>0</v>
      </c>
      <c r="AV43" s="5">
        <v>3</v>
      </c>
      <c r="AW43" s="52">
        <f>SUM(U42:U45)</f>
        <v>4</v>
      </c>
    </row>
    <row r="44" spans="2:49" ht="12.75">
      <c r="B44" s="6">
        <v>18453.833333333332</v>
      </c>
      <c r="C44" s="4" t="s">
        <v>55</v>
      </c>
      <c r="D44" s="59" t="str">
        <f>Y44</f>
        <v>Uruguay</v>
      </c>
      <c r="E44" s="26" t="s">
        <v>12</v>
      </c>
      <c r="F44" s="47" t="str">
        <f>Y45</f>
        <v>Spanien</v>
      </c>
      <c r="G44" s="28"/>
      <c r="H44" s="54">
        <v>2</v>
      </c>
      <c r="I44" s="43" t="s">
        <v>13</v>
      </c>
      <c r="J44" s="53">
        <v>2</v>
      </c>
      <c r="K44" s="7" t="s">
        <v>14</v>
      </c>
      <c r="L44" s="1"/>
      <c r="M44" s="36" t="str">
        <f>VLOOKUP(3,$X$42:$AC$45,2,FALSE)</f>
        <v>Schweden</v>
      </c>
      <c r="N44" s="2">
        <f>VLOOKUP(3,$X$42:$AC$45,3,FALSE)</f>
        <v>2</v>
      </c>
      <c r="O44" s="2">
        <f>VLOOKUP(3,$X$42:$AW$45,26,FALSE)</f>
        <v>4</v>
      </c>
      <c r="P44" s="2">
        <f>VLOOKUP(3,$X$42:$AC$45,4,FALSE)</f>
        <v>6</v>
      </c>
      <c r="Q44" s="2">
        <f>VLOOKUP(3,$X$42:$AC$45,5,FALSE)</f>
        <v>11</v>
      </c>
      <c r="R44" s="2">
        <f>VLOOKUP(3,$X$42:$AC$45,6,FALSE)</f>
        <v>-5</v>
      </c>
      <c r="T44" s="38">
        <f>IF(J48="",0,IF(K48=$B$53,IF(H48&lt;J48,2,IF(H48=J48,1,0)),0))</f>
        <v>2</v>
      </c>
      <c r="U44" s="38">
        <f>IF(H46="",0,IF(K46=$B$53,IF(J46&lt;H46,2,IF(J46=H46,1,0)),0))</f>
        <v>2</v>
      </c>
      <c r="V44" s="37"/>
      <c r="W44" s="38">
        <f>IF(H44="",0,IF(K44=$B$53,IF(H44&gt;J44,2,IF(H44=J44,1,0)),0))</f>
        <v>1</v>
      </c>
      <c r="X44" s="39">
        <f>RANK(AD44,$AD$42:$AD$45)</f>
        <v>1</v>
      </c>
      <c r="Y44" s="40" t="str">
        <f>M37</f>
        <v>Uruguay</v>
      </c>
      <c r="Z44" s="39">
        <f>SUM(T44:W44)</f>
        <v>5</v>
      </c>
      <c r="AA44" s="39">
        <f>SUM(T48:W48)</f>
        <v>7</v>
      </c>
      <c r="AB44" s="39">
        <f>SUM(V46:V49)</f>
        <v>5</v>
      </c>
      <c r="AC44" s="39">
        <f>AA44-AB44</f>
        <v>2</v>
      </c>
      <c r="AD44" s="41">
        <f>IF(BQ$18="",AE44*10000000000000000+Z44*100000000000000+AC44*1000000000000+AA44*10000000000+AK44*100000000+AJ44*1000000+AP44*10000+AU44*100+AV44,AE44*10000000000000000+Z44*100000000000000+AK44*1000000000000+AJ44*10000000000+AP44*100000000+AU44*1000000+AC44*10000+AA44*100+AV44)</f>
        <v>502070000000002</v>
      </c>
      <c r="AE44" s="5"/>
      <c r="AF44" s="42">
        <f>IF($Z44=$Z42,$T44-$V42,0)</f>
        <v>0</v>
      </c>
      <c r="AG44" s="42">
        <f>IF($Z44=$Z43,$U44-$V43,0)</f>
        <v>0</v>
      </c>
      <c r="AH44" s="42"/>
      <c r="AI44" s="42">
        <f>IF($Z44=$Z45,$W44-$V45,0)</f>
        <v>0</v>
      </c>
      <c r="AJ44" s="42">
        <f>SUM(AF44:AI44)</f>
        <v>0</v>
      </c>
      <c r="AK44" s="5"/>
      <c r="AL44" s="42">
        <f>IF($Z44=$Z42,$T48-$V46,0)</f>
        <v>0</v>
      </c>
      <c r="AM44" s="42">
        <f>IF($Z44=$Z43,$U48-$V47,0)</f>
        <v>0</v>
      </c>
      <c r="AN44" s="42"/>
      <c r="AO44" s="42">
        <f>IF($Z44=$Z45,$W48-$V49,0)</f>
        <v>0</v>
      </c>
      <c r="AP44" s="42">
        <f>SUM(AL44:AO44)</f>
        <v>0</v>
      </c>
      <c r="AQ44" s="42">
        <f>IF($Z44=$Z42,$T48,0)</f>
        <v>0</v>
      </c>
      <c r="AR44" s="42">
        <f>IF($Z44=$Z43,$U48,0)</f>
        <v>0</v>
      </c>
      <c r="AS44" s="42"/>
      <c r="AT44" s="42">
        <f>IF($Z44=$Z45,$W48,0)</f>
        <v>0</v>
      </c>
      <c r="AU44" s="42">
        <f>SUM(AQ44:AT44)</f>
        <v>0</v>
      </c>
      <c r="AV44" s="5">
        <v>2</v>
      </c>
      <c r="AW44" s="52">
        <f>SUM(V42:V45)</f>
        <v>1</v>
      </c>
    </row>
    <row r="45" spans="2:49" ht="12.75">
      <c r="B45" s="6">
        <v>18457.833333333332</v>
      </c>
      <c r="C45" s="4" t="s">
        <v>53</v>
      </c>
      <c r="D45" s="45" t="str">
        <f>Y42</f>
        <v>Brasilien</v>
      </c>
      <c r="E45" s="26" t="s">
        <v>12</v>
      </c>
      <c r="F45" s="47" t="str">
        <f>Y45</f>
        <v>Spanien</v>
      </c>
      <c r="H45" s="54">
        <v>6</v>
      </c>
      <c r="I45" s="43" t="s">
        <v>13</v>
      </c>
      <c r="J45" s="53">
        <v>1</v>
      </c>
      <c r="K45" s="7" t="s">
        <v>14</v>
      </c>
      <c r="L45" s="1"/>
      <c r="M45" s="36" t="str">
        <f>VLOOKUP(4,$X$42:$AC$45,2,FALSE)</f>
        <v>Spanien</v>
      </c>
      <c r="N45" s="2">
        <f>VLOOKUP(4,$X$42:$AC$45,3,FALSE)</f>
        <v>1</v>
      </c>
      <c r="O45" s="2">
        <f>VLOOKUP(4,$X$42:$AW$45,26,FALSE)</f>
        <v>5</v>
      </c>
      <c r="P45" s="2">
        <f>VLOOKUP(4,$X$42:$AC$45,4,FALSE)</f>
        <v>4</v>
      </c>
      <c r="Q45" s="2">
        <f>VLOOKUP(4,$X$42:$AC$45,5,FALSE)</f>
        <v>11</v>
      </c>
      <c r="R45" s="2">
        <f>VLOOKUP(4,$X$42:$AC$45,6,FALSE)</f>
        <v>-7</v>
      </c>
      <c r="T45" s="38">
        <f>IF(J45="",0,IF(K45=$B$53,IF(J45&gt;H45,2,IF(J45=H45,1,0)),0))</f>
        <v>0</v>
      </c>
      <c r="U45" s="38">
        <f>IF(J47="",0,IF(K47=$B$53,IF(H47&lt;J47,2,IF(H47=J47,1,0)),0))</f>
        <v>0</v>
      </c>
      <c r="V45" s="38">
        <f>IF(J44="",0,IF(K44=$B$53,IF(H44&lt;J44,2,IF(H44=J44,1,0)),0))</f>
        <v>1</v>
      </c>
      <c r="W45" s="37"/>
      <c r="X45" s="39">
        <f>RANK(AD45,$AD$42:$AD$45)</f>
        <v>4</v>
      </c>
      <c r="Y45" s="40" t="str">
        <f>M17</f>
        <v>Spanien</v>
      </c>
      <c r="Z45" s="39">
        <f>SUM(T45:W45)</f>
        <v>1</v>
      </c>
      <c r="AA45" s="39">
        <f>SUM(T49:W49)</f>
        <v>4</v>
      </c>
      <c r="AB45" s="39">
        <f>SUM(W46:W49)</f>
        <v>11</v>
      </c>
      <c r="AC45" s="39">
        <f>AA45-AB45</f>
        <v>-7</v>
      </c>
      <c r="AD45" s="41">
        <f>IF(BQ$18="",AE45*10000000000000000+Z45*100000000000000+AC45*1000000000000+AA45*10000000000+AK45*100000000+AJ45*1000000+AP45*10000+AU45*100+AV45,AE45*10000000000000000+Z45*100000000000000+AK45*1000000000000+AJ45*10000000000+AP45*100000000+AU45*1000000+AC45*10000+AA45*100+AV45)</f>
        <v>93040000000001</v>
      </c>
      <c r="AE45" s="5"/>
      <c r="AF45" s="42">
        <f>IF($Z45=$Z42,$T45-$W42,0)</f>
        <v>0</v>
      </c>
      <c r="AG45" s="42">
        <f>IF($Z45=$Z43,$U45-$W43,0)</f>
        <v>0</v>
      </c>
      <c r="AH45" s="42">
        <f>IF($Z45=$Z44,$V45-$W44,0)</f>
        <v>0</v>
      </c>
      <c r="AI45" s="42"/>
      <c r="AJ45" s="42">
        <f>SUM(AF45:AI45)</f>
        <v>0</v>
      </c>
      <c r="AK45" s="5"/>
      <c r="AL45" s="42">
        <f>IF($Z45=$Z42,$T49-$W46,0)</f>
        <v>0</v>
      </c>
      <c r="AM45" s="42">
        <f>IF($Z45=$Z43,$U49-$W47,0)</f>
        <v>0</v>
      </c>
      <c r="AN45" s="42">
        <f>IF($Z45=$Z44,$V49-$W48,0)</f>
        <v>0</v>
      </c>
      <c r="AO45" s="42"/>
      <c r="AP45" s="42">
        <f>SUM(AL45:AO45)</f>
        <v>0</v>
      </c>
      <c r="AQ45" s="42">
        <f>IF($Z45=$Z42,$T49,0)</f>
        <v>0</v>
      </c>
      <c r="AR45" s="42">
        <f>IF($Z45=$Z43,$U49,0)</f>
        <v>0</v>
      </c>
      <c r="AS45" s="42">
        <f>IF($Z45=$Z44,$V49,0)</f>
        <v>0</v>
      </c>
      <c r="AT45" s="42"/>
      <c r="AU45" s="42">
        <f>SUM(AQ45:AT45)</f>
        <v>0</v>
      </c>
      <c r="AV45" s="5">
        <v>1</v>
      </c>
      <c r="AW45" s="52">
        <f>SUM(W42:W45)</f>
        <v>5</v>
      </c>
    </row>
    <row r="46" spans="2:49" ht="12.75">
      <c r="B46" s="6">
        <v>18457.833333333332</v>
      </c>
      <c r="C46" s="4" t="s">
        <v>55</v>
      </c>
      <c r="D46" s="59" t="str">
        <f>Y44</f>
        <v>Uruguay</v>
      </c>
      <c r="E46" s="26" t="s">
        <v>12</v>
      </c>
      <c r="F46" s="48" t="str">
        <f>Y43</f>
        <v>Schweden</v>
      </c>
      <c r="H46" s="54">
        <v>3</v>
      </c>
      <c r="I46" s="43" t="s">
        <v>13</v>
      </c>
      <c r="J46" s="54">
        <v>2</v>
      </c>
      <c r="K46" s="7" t="s">
        <v>14</v>
      </c>
      <c r="L46" s="1"/>
      <c r="N46" s="1"/>
      <c r="P46" s="1"/>
      <c r="Q46" s="1"/>
      <c r="T46" s="37"/>
      <c r="U46" s="38">
        <f>IF(K43=$B$53,H43,0)</f>
        <v>7</v>
      </c>
      <c r="V46" s="38">
        <f>IF(K48=$B$53,H48,0)</f>
        <v>1</v>
      </c>
      <c r="W46" s="38">
        <f>IF(K45=$B$53,H45,0)</f>
        <v>6</v>
      </c>
      <c r="X46" s="39"/>
      <c r="Y46" s="39"/>
      <c r="Z46" s="39"/>
      <c r="AA46" s="39"/>
      <c r="AB46" s="39"/>
      <c r="AC46" s="39"/>
      <c r="AD46" s="44"/>
      <c r="AE46" s="7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V46" s="42"/>
      <c r="AW46" s="61"/>
    </row>
    <row r="47" spans="2:49" ht="12.75">
      <c r="B47" s="6">
        <v>18460.833333333332</v>
      </c>
      <c r="C47" s="4" t="s">
        <v>55</v>
      </c>
      <c r="D47" s="48" t="str">
        <f>Y43</f>
        <v>Schweden</v>
      </c>
      <c r="E47" s="26" t="s">
        <v>12</v>
      </c>
      <c r="F47" s="47" t="str">
        <f>Y45</f>
        <v>Spanien</v>
      </c>
      <c r="G47" s="28"/>
      <c r="H47" s="54">
        <v>3</v>
      </c>
      <c r="I47" s="43" t="s">
        <v>13</v>
      </c>
      <c r="J47" s="53">
        <v>1</v>
      </c>
      <c r="K47" s="7" t="s">
        <v>14</v>
      </c>
      <c r="M47" s="63" t="str">
        <f>IF(N42&gt;0,M42,"")</f>
        <v>Uruguay</v>
      </c>
      <c r="N47" s="1">
        <v>1</v>
      </c>
      <c r="Q47" s="55"/>
      <c r="T47" s="38">
        <f>IF(K43=$B$53,J43,0)</f>
        <v>1</v>
      </c>
      <c r="U47" s="37"/>
      <c r="V47" s="38">
        <f>IF(K46=$B$53,J46,0)</f>
        <v>2</v>
      </c>
      <c r="W47" s="38">
        <f>IF(K47=$B$53,H47,0)</f>
        <v>3</v>
      </c>
      <c r="AD47" s="34" t="s">
        <v>40</v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V47" s="31"/>
      <c r="AW47" s="61"/>
    </row>
    <row r="48" spans="2:49" ht="12.75">
      <c r="B48" s="6">
        <v>18460.833333333332</v>
      </c>
      <c r="C48" s="4" t="s">
        <v>53</v>
      </c>
      <c r="D48" s="45" t="str">
        <f>Y42</f>
        <v>Brasilien</v>
      </c>
      <c r="E48" s="26" t="s">
        <v>12</v>
      </c>
      <c r="F48" s="59" t="str">
        <f>Y44</f>
        <v>Uruguay</v>
      </c>
      <c r="G48" s="28"/>
      <c r="H48" s="64">
        <v>1</v>
      </c>
      <c r="I48" s="43" t="s">
        <v>13</v>
      </c>
      <c r="J48" s="65">
        <v>2</v>
      </c>
      <c r="K48" s="7" t="s">
        <v>14</v>
      </c>
      <c r="M48" s="66" t="str">
        <f>IF(N43&gt;0,M43,"")</f>
        <v>Brasilien</v>
      </c>
      <c r="N48" s="1">
        <v>2</v>
      </c>
      <c r="P48" s="56"/>
      <c r="Q48" s="57"/>
      <c r="T48" s="38">
        <f>IF(K48=$B$53,J48,0)</f>
        <v>2</v>
      </c>
      <c r="U48" s="38">
        <f>IF(K46=$B$53,H46,0)</f>
        <v>3</v>
      </c>
      <c r="V48" s="37"/>
      <c r="W48" s="38">
        <f>IF(K44=$B$53,H44,0)</f>
        <v>2</v>
      </c>
      <c r="AD48" s="34" t="s">
        <v>41</v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V48" s="31"/>
      <c r="AW48" s="61"/>
    </row>
    <row r="49" spans="3:49" ht="12.75">
      <c r="C49" s="68">
        <v>174000</v>
      </c>
      <c r="M49" s="49" t="str">
        <f>IF(N44&gt;0,M44,"")</f>
        <v>Schweden</v>
      </c>
      <c r="N49" s="1">
        <v>3</v>
      </c>
      <c r="T49" s="38">
        <f>IF(K45=$B$53,J45,0)</f>
        <v>1</v>
      </c>
      <c r="U49" s="38">
        <f>IF(K47=$B$53,J47,0)</f>
        <v>1</v>
      </c>
      <c r="V49" s="38">
        <f>IF(K44=$B$53,J44,0)</f>
        <v>2</v>
      </c>
      <c r="W49" s="37"/>
      <c r="AD49" s="34" t="s">
        <v>42</v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V49" s="31"/>
      <c r="AW49" s="61"/>
    </row>
    <row r="50" spans="4:49" ht="12.75">
      <c r="D50" s="34"/>
      <c r="E50" s="35"/>
      <c r="F50" s="29"/>
      <c r="G50" s="29"/>
      <c r="H50" s="34"/>
      <c r="I50" s="34"/>
      <c r="J50" s="34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V50" s="31"/>
      <c r="AW50" s="61"/>
    </row>
    <row r="51" spans="13:41" ht="12.75">
      <c r="M51" s="67" t="s">
        <v>27</v>
      </c>
      <c r="Q51" s="1"/>
      <c r="R51" s="1"/>
      <c r="S51" s="39"/>
      <c r="T51" s="39"/>
      <c r="U51" s="39"/>
      <c r="V51" s="39"/>
      <c r="W51" s="39"/>
      <c r="AE51" s="1"/>
      <c r="AF51" s="7"/>
      <c r="AG51" s="1"/>
      <c r="AH51" s="1"/>
      <c r="AO51" s="1"/>
    </row>
    <row r="52" spans="2:31" ht="13.5" thickBot="1">
      <c r="B52" s="60"/>
      <c r="C52" s="3"/>
      <c r="D52" s="3"/>
      <c r="E52" s="3"/>
      <c r="F52" s="3"/>
      <c r="M52" s="67" t="str">
        <f>M47</f>
        <v>Uruguay</v>
      </c>
      <c r="AE52" s="2"/>
    </row>
    <row r="53" spans="2:30" ht="14.25" thickBot="1" thickTop="1">
      <c r="B53" s="27" t="s">
        <v>14</v>
      </c>
      <c r="C53" s="1" t="s">
        <v>28</v>
      </c>
      <c r="D53" s="3"/>
      <c r="E53" s="3"/>
      <c r="F53" s="3"/>
      <c r="H53" s="50"/>
      <c r="AD53" s="40"/>
    </row>
    <row r="54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2015-12-29T13:10:44Z</dcterms:modified>
  <cp:category/>
  <cp:version/>
  <cp:contentType/>
  <cp:contentStatus/>
</cp:coreProperties>
</file>