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80" sheetId="1" r:id="rId1"/>
  </sheets>
  <definedNames/>
  <calcPr fullCalcOnLoad="1"/>
</workbook>
</file>

<file path=xl/sharedStrings.xml><?xml version="1.0" encoding="utf-8"?>
<sst xmlns="http://schemas.openxmlformats.org/spreadsheetml/2006/main" count="129" uniqueCount="50">
  <si>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</si>
  <si>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</si>
  <si>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</si>
  <si>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</si>
  <si>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</si>
  <si>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</si>
  <si>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</si>
  <si>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</si>
  <si>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</si>
  <si>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</si>
  <si>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</si>
  <si>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</si>
  <si>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</si>
  <si>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</si>
  <si>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</si>
  <si>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</si>
  <si>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</si>
  <si>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L1</t>
  </si>
  <si>
    <t>Weltmeister</t>
  </si>
  <si>
    <t>OK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</si>
  <si>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</si>
  <si>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</si>
  <si>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</si>
  <si>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</si>
  <si>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</si>
  <si>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</si>
  <si>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</si>
  <si>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</si>
  <si>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</si>
  <si>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</si>
  <si>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</si>
  <si>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</si>
  <si>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</si>
  <si>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2A</t>
  </si>
  <si>
    <t>2B</t>
  </si>
  <si>
    <t>Finale</t>
  </si>
  <si>
    <t>Um Platz 3</t>
  </si>
  <si>
    <t>Italien</t>
  </si>
  <si>
    <t>Finalrunde</t>
  </si>
  <si>
    <t>BRD</t>
  </si>
  <si>
    <t>Niederlande</t>
  </si>
  <si>
    <t>Tschechoslowakei</t>
  </si>
  <si>
    <t>Griechenland</t>
  </si>
  <si>
    <t>Belgien</t>
  </si>
  <si>
    <t>England</t>
  </si>
  <si>
    <t>Spanien</t>
  </si>
  <si>
    <t>Rom</t>
  </si>
  <si>
    <t>Neapel</t>
  </si>
  <si>
    <t>Mailand</t>
  </si>
  <si>
    <t>Turin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</si>
</sst>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27" customWidth="1"/>
    <col min="14" max="17" width="4.28125" style="2" customWidth="1"/>
    <col min="18" max="18" width="3.8515625" style="2" customWidth="1"/>
    <col min="19" max="19" width="3.8515625" style="25" customWidth="1"/>
    <col min="20" max="22" width="2.00390625" style="25" hidden="1" customWidth="1"/>
    <col min="23" max="23" width="1.7109375" style="25" hidden="1" customWidth="1"/>
    <col min="24" max="24" width="3.00390625" style="25" hidden="1" customWidth="1"/>
    <col min="25" max="25" width="17.8515625" style="25" hidden="1" customWidth="1"/>
    <col min="26" max="26" width="2.28125" style="25" hidden="1" customWidth="1"/>
    <col min="27" max="27" width="3.28125" style="25" hidden="1" customWidth="1"/>
    <col min="28" max="28" width="3.00390625" style="25" hidden="1" customWidth="1"/>
    <col min="29" max="29" width="4.421875" style="25" hidden="1" customWidth="1"/>
    <col min="30" max="30" width="19.28125" style="25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1" width="11.421875" style="2" hidden="1" customWidth="1"/>
    <col min="52" max="52" width="11.421875" style="2" customWidth="1"/>
    <col min="53" max="53" width="3.57421875" style="2" customWidth="1"/>
    <col min="54" max="130" width="15.28125" style="2" customWidth="1"/>
    <col min="131" max="16384" width="11.421875" style="2" customWidth="1"/>
  </cols>
  <sheetData>
    <row r="1" spans="2:49" s="15" customFormat="1" ht="12.75">
      <c r="B1" s="55" t="s">
        <v>38</v>
      </c>
      <c r="C1" s="56" t="s">
        <v>0</v>
      </c>
      <c r="D1" s="20" t="s">
        <v>1</v>
      </c>
      <c r="E1" s="36"/>
      <c r="F1" s="20"/>
      <c r="G1" s="20"/>
      <c r="H1" s="13"/>
      <c r="I1" s="12"/>
      <c r="J1" s="13"/>
      <c r="K1" s="14"/>
      <c r="L1" s="10"/>
      <c r="M1" s="24" t="s">
        <v>2</v>
      </c>
      <c r="N1" s="10" t="s">
        <v>3</v>
      </c>
      <c r="O1" s="10" t="s">
        <v>4</v>
      </c>
      <c r="P1" s="10" t="s">
        <v>5</v>
      </c>
      <c r="Q1" s="10" t="s">
        <v>6</v>
      </c>
      <c r="R1" s="10" t="s">
        <v>7</v>
      </c>
      <c r="T1" s="25"/>
      <c r="U1" s="25"/>
      <c r="V1" s="25"/>
      <c r="W1" s="25"/>
      <c r="X1" s="20" t="s">
        <v>8</v>
      </c>
      <c r="Y1" s="22" t="s">
        <v>9</v>
      </c>
      <c r="Z1" s="20" t="s">
        <v>20</v>
      </c>
      <c r="AA1" s="20" t="s">
        <v>5</v>
      </c>
      <c r="AB1" s="20" t="s">
        <v>6</v>
      </c>
      <c r="AC1" s="20" t="s">
        <v>7</v>
      </c>
      <c r="AD1" s="20"/>
      <c r="AE1" s="14" t="s">
        <v>21</v>
      </c>
      <c r="AF1" s="16" t="s">
        <v>22</v>
      </c>
      <c r="AG1" s="16"/>
      <c r="AH1" s="16"/>
      <c r="AI1" s="16"/>
      <c r="AJ1" s="16" t="s">
        <v>23</v>
      </c>
      <c r="AK1" s="11" t="s">
        <v>17</v>
      </c>
      <c r="AL1" s="16" t="s">
        <v>24</v>
      </c>
      <c r="AM1" s="16"/>
      <c r="AN1" s="16"/>
      <c r="AO1" s="16"/>
      <c r="AP1" s="16" t="s">
        <v>25</v>
      </c>
      <c r="AQ1" s="16" t="s">
        <v>26</v>
      </c>
      <c r="AR1" s="16"/>
      <c r="AS1" s="16"/>
      <c r="AT1" s="16"/>
      <c r="AU1" s="17" t="s">
        <v>27</v>
      </c>
      <c r="AV1" s="11" t="s">
        <v>28</v>
      </c>
      <c r="AW1" s="39" t="s">
        <v>4</v>
      </c>
    </row>
    <row r="2" spans="2:49" ht="12.75">
      <c r="B2" s="3" t="s">
        <v>29</v>
      </c>
      <c r="C2" s="3" t="s">
        <v>10</v>
      </c>
      <c r="D2" s="25"/>
      <c r="E2" s="25"/>
      <c r="F2" s="25"/>
      <c r="G2" s="25"/>
      <c r="L2" s="1"/>
      <c r="M2" s="27" t="str">
        <f>VLOOKUP(1,$X$2:$AC$5,2,FALSE)</f>
        <v>BRD</v>
      </c>
      <c r="N2" s="2">
        <f>VLOOKUP(1,$X$2:$AC$5,3,FALSE)</f>
        <v>5</v>
      </c>
      <c r="O2" s="2">
        <f>VLOOKUP(1,$X$2:$AW$5,26,FALSE)</f>
        <v>1</v>
      </c>
      <c r="P2" s="2">
        <f>VLOOKUP(1,$X$2:$AC$5,4,FALSE)</f>
        <v>4</v>
      </c>
      <c r="Q2" s="2">
        <f>VLOOKUP(1,$X$2:$AC$5,5,FALSE)</f>
        <v>2</v>
      </c>
      <c r="R2" s="2">
        <f>VLOOKUP(1,$X$2:$AC$5,6,FALSE)</f>
        <v>2</v>
      </c>
      <c r="T2" s="28"/>
      <c r="U2" s="29">
        <f>IF(H3="",0,IF(K3=$B$31,IF(H3&gt;J3,2,IF(H3=J3,1,0)),0))</f>
        <v>0</v>
      </c>
      <c r="V2" s="29">
        <f>IF(H6="",0,IF(K6=$B$31,IF(H6&gt;J6,2,IF(H6=J6,1,0)),0))</f>
        <v>2</v>
      </c>
      <c r="W2" s="29">
        <f>IF(H7="",0,IF(K8=$B$31,IF(J7&lt;H7,2,IF(J7=H7,1,0)),0))</f>
        <v>1</v>
      </c>
      <c r="X2" s="30">
        <f>RANK(AD2,$AD$2:$AD$5)</f>
        <v>2</v>
      </c>
      <c r="Y2" s="31" t="s">
        <v>41</v>
      </c>
      <c r="Z2" s="30">
        <f>SUM(T2:W2)</f>
        <v>3</v>
      </c>
      <c r="AA2" s="30">
        <f>SUM(T6:W6)</f>
        <v>4</v>
      </c>
      <c r="AB2" s="30">
        <f>SUM(T6:T9)</f>
        <v>3</v>
      </c>
      <c r="AC2" s="30">
        <f>AA2-AB2</f>
        <v>1</v>
      </c>
      <c r="AD2" s="32">
        <f>IF(BQ$36="",AE2*10000000000000000+Z2*100000000000000+AC2*1000000000000+AA2*10000000000+AK2*100000000+AJ2*1000000+AP2*10000+AU2*100+AV2,AE2*10000000000000000+Z2*100000000000000+AK2*1000000000000+AJ2*10000000000+AP2*100000000+AU2*1000000+AC2*10000+AA2*100+AV2)</f>
        <v>301040000000104</v>
      </c>
      <c r="AE2" s="5"/>
      <c r="AF2" s="33"/>
      <c r="AG2" s="33">
        <f>IF($Z2=$Z3,$U2-$T3,0)</f>
        <v>0</v>
      </c>
      <c r="AH2" s="33">
        <f>IF($Z2=$Z4,$V2-$T4,0)</f>
        <v>0</v>
      </c>
      <c r="AI2" s="33">
        <f>IF($Z2=$Z5,$W2-$T5,0)</f>
        <v>0</v>
      </c>
      <c r="AJ2" s="33">
        <f>SUM(AF2:AI2)</f>
        <v>0</v>
      </c>
      <c r="AK2" s="5"/>
      <c r="AL2" s="33"/>
      <c r="AM2" s="33">
        <f>IF($Z2=$Z3,$U6-$T7,0)</f>
        <v>0</v>
      </c>
      <c r="AN2" s="33">
        <f>IF($Z2=$Z4,$V6-$T8,0)</f>
        <v>0</v>
      </c>
      <c r="AO2" s="33">
        <f>IF($Z2=$Z5,$W6-$T9,0)</f>
        <v>0</v>
      </c>
      <c r="AP2" s="33">
        <f>SUM(AL2:AO2)</f>
        <v>0</v>
      </c>
      <c r="AQ2" s="33"/>
      <c r="AR2" s="33">
        <f>IF($Z2=$Z3,$U6,0)</f>
        <v>0</v>
      </c>
      <c r="AS2" s="33">
        <f>IF($Z2=$Z4,$V6,0)</f>
        <v>0</v>
      </c>
      <c r="AT2" s="33">
        <f>IF($Z2=$Z5,$W6,0)</f>
        <v>1</v>
      </c>
      <c r="AU2" s="33">
        <f>SUM(AQ2:AT2)</f>
        <v>1</v>
      </c>
      <c r="AV2" s="5">
        <v>4</v>
      </c>
      <c r="AW2" s="40">
        <f>SUM(T2:T5)</f>
        <v>3</v>
      </c>
    </row>
    <row r="3" spans="2:49" ht="12.75">
      <c r="B3" s="6">
        <v>29383.739583333332</v>
      </c>
      <c r="C3" s="4" t="s">
        <v>46</v>
      </c>
      <c r="D3" s="59" t="str">
        <f>Y2</f>
        <v>Tschechoslowakei</v>
      </c>
      <c r="E3" s="18" t="s">
        <v>11</v>
      </c>
      <c r="F3" s="59" t="str">
        <f>Y3</f>
        <v>BRD</v>
      </c>
      <c r="G3" s="20"/>
      <c r="H3" s="41">
        <v>0</v>
      </c>
      <c r="I3" s="34" t="s">
        <v>12</v>
      </c>
      <c r="J3" s="41">
        <v>1</v>
      </c>
      <c r="K3" s="7" t="s">
        <v>13</v>
      </c>
      <c r="L3" s="1"/>
      <c r="M3" s="27" t="str">
        <f>VLOOKUP(2,$X$2:$AC$5,2,FALSE)</f>
        <v>Tschechoslowakei</v>
      </c>
      <c r="N3" s="2">
        <f>VLOOKUP(2,$X$2:$AC$5,3,FALSE)</f>
        <v>3</v>
      </c>
      <c r="O3" s="2">
        <f>VLOOKUP(2,$X$2:$AW$5,26,FALSE)</f>
        <v>3</v>
      </c>
      <c r="P3" s="2">
        <f>VLOOKUP(2,$X$2:$AC$5,4,FALSE)</f>
        <v>4</v>
      </c>
      <c r="Q3" s="2">
        <f>VLOOKUP(2,$X$2:$AC$5,5,FALSE)</f>
        <v>3</v>
      </c>
      <c r="R3" s="2">
        <f>VLOOKUP(2,$X$2:$AC$5,6,FALSE)</f>
        <v>1</v>
      </c>
      <c r="T3" s="29">
        <f>IF(J3="",0,IF(K3=$B$31,IF(H3&lt;J3,2,IF(H3=J3,1,0)),0))</f>
        <v>2</v>
      </c>
      <c r="U3" s="28"/>
      <c r="V3" s="29">
        <f>IF(J8="",0,IF(K7=$B$31,IF(J8&gt;H8,2,IF(J8=H8,1,0)),0))</f>
        <v>1</v>
      </c>
      <c r="W3" s="29">
        <f>IF(J5="",0,IF(K5=$B$31,IF(J5&gt;H5,2,IF(J5=H5,1,0)),0))</f>
        <v>2</v>
      </c>
      <c r="X3" s="30">
        <f>RANK(AD3,$AD$2:$AD$5)</f>
        <v>1</v>
      </c>
      <c r="Y3" s="31" t="s">
        <v>39</v>
      </c>
      <c r="Z3" s="30">
        <f>SUM(T3:W3)</f>
        <v>5</v>
      </c>
      <c r="AA3" s="30">
        <f>SUM(T7:W7)</f>
        <v>4</v>
      </c>
      <c r="AB3" s="30">
        <f>SUM(U6:U9)</f>
        <v>2</v>
      </c>
      <c r="AC3" s="30">
        <f>AA3-AB3</f>
        <v>2</v>
      </c>
      <c r="AD3" s="32">
        <f>IF(BQ$36="",AE3*10000000000000000+Z3*100000000000000+AC3*1000000000000+AA3*10000000000+AK3*100000000+AJ3*1000000+AP3*10000+AU3*100+AV3,AE3*10000000000000000+Z3*100000000000000+AK3*1000000000000+AJ3*10000000000+AP3*100000000+AU3*1000000+AC3*10000+AA3*100+AV3)</f>
        <v>502040000000003</v>
      </c>
      <c r="AE3" s="5"/>
      <c r="AF3" s="33">
        <f>IF($Z3=$Z2,$T3-$U2,0)</f>
        <v>0</v>
      </c>
      <c r="AG3" s="33"/>
      <c r="AH3" s="33">
        <f>IF($Z3=$Z4,$V3-$U4,0)</f>
        <v>0</v>
      </c>
      <c r="AI3" s="33">
        <f>IF($Z3=$Z5,$W3-$U5,0)</f>
        <v>0</v>
      </c>
      <c r="AJ3" s="33">
        <f>SUM(AF3:AI3)</f>
        <v>0</v>
      </c>
      <c r="AK3" s="5"/>
      <c r="AL3" s="33">
        <f>IF($Z3=$Z2,$T7-$U6,0)</f>
        <v>0</v>
      </c>
      <c r="AM3" s="33"/>
      <c r="AN3" s="33">
        <f>IF($Z3=$Z4,$V7-$U8,0)</f>
        <v>0</v>
      </c>
      <c r="AO3" s="33">
        <f>IF($Z3=$Z5,$W7-$U9,0)</f>
        <v>0</v>
      </c>
      <c r="AP3" s="33">
        <f>SUM(AL3:AO3)</f>
        <v>0</v>
      </c>
      <c r="AQ3" s="33">
        <f>IF($Z3=$Z2,$T7,0)</f>
        <v>0</v>
      </c>
      <c r="AR3" s="33"/>
      <c r="AS3" s="33">
        <f>IF($Z3=$Z4,$V7,0)</f>
        <v>0</v>
      </c>
      <c r="AT3" s="33">
        <f>IF($Z3=$Z5,$W7,0)</f>
        <v>0</v>
      </c>
      <c r="AU3" s="33">
        <f>SUM(AQ3:AT3)</f>
        <v>0</v>
      </c>
      <c r="AV3" s="5">
        <v>3</v>
      </c>
      <c r="AW3" s="40">
        <f>SUM(U2:U5)</f>
        <v>1</v>
      </c>
    </row>
    <row r="4" spans="2:49" ht="12.75">
      <c r="B4" s="6">
        <v>29383.854166666668</v>
      </c>
      <c r="C4" s="4" t="s">
        <v>47</v>
      </c>
      <c r="D4" s="59" t="str">
        <f>Y4</f>
        <v>Griechenland</v>
      </c>
      <c r="E4" s="18" t="s">
        <v>11</v>
      </c>
      <c r="F4" s="59" t="str">
        <f>Y5</f>
        <v>Niederlande</v>
      </c>
      <c r="G4" s="20"/>
      <c r="H4" s="42">
        <v>0</v>
      </c>
      <c r="I4" s="34" t="s">
        <v>12</v>
      </c>
      <c r="J4" s="41">
        <v>1</v>
      </c>
      <c r="K4" s="7" t="s">
        <v>13</v>
      </c>
      <c r="L4" s="1"/>
      <c r="M4" s="27" t="str">
        <f>VLOOKUP(3,$X$2:$AC$5,2,FALSE)</f>
        <v>Niederlande</v>
      </c>
      <c r="N4" s="2">
        <f>VLOOKUP(3,$X$2:$AC$5,3,FALSE)</f>
        <v>3</v>
      </c>
      <c r="O4" s="2">
        <f>VLOOKUP(3,$X$2:$AW$5,26,FALSE)</f>
        <v>3</v>
      </c>
      <c r="P4" s="2">
        <f>VLOOKUP(3,$X$2:$AC$5,4,FALSE)</f>
        <v>4</v>
      </c>
      <c r="Q4" s="2">
        <f>VLOOKUP(3,$X$2:$AC$5,5,FALSE)</f>
        <v>4</v>
      </c>
      <c r="R4" s="2">
        <f>VLOOKUP(3,$X$2:$AC$5,6,FALSE)</f>
        <v>0</v>
      </c>
      <c r="T4" s="29">
        <f>IF(J6="",0,IF(K6=$B$31,IF(H6&lt;J6,2,IF(H6=J6,1,0)),0))</f>
        <v>0</v>
      </c>
      <c r="U4" s="29">
        <f>IF(H8="",0,IF(K7=$B$31,IF(J8&lt;H8,2,IF(J8=H8,1,0)),0))</f>
        <v>1</v>
      </c>
      <c r="V4" s="28"/>
      <c r="W4" s="29">
        <f>IF(H4="",0,IF(K4=$B$31,IF(H4&gt;J4,2,IF(H4=J4,1,0)),0))</f>
        <v>0</v>
      </c>
      <c r="X4" s="30">
        <f>RANK(AD4,$AD$2:$AD$5)</f>
        <v>4</v>
      </c>
      <c r="Y4" s="31" t="s">
        <v>42</v>
      </c>
      <c r="Z4" s="30">
        <f>SUM(T4:W4)</f>
        <v>1</v>
      </c>
      <c r="AA4" s="30">
        <f>SUM(T8:W8)</f>
        <v>1</v>
      </c>
      <c r="AB4" s="30">
        <f>SUM(V6:V9)</f>
        <v>4</v>
      </c>
      <c r="AC4" s="30">
        <f>AA4-AB4</f>
        <v>-3</v>
      </c>
      <c r="AD4" s="32">
        <f>IF(BQ$36="",AE4*10000000000000000+Z4*100000000000000+AC4*1000000000000+AA4*10000000000+AK4*100000000+AJ4*1000000+AP4*10000+AU4*100+AV4,AE4*10000000000000000+Z4*100000000000000+AK4*1000000000000+AJ4*10000000000+AP4*100000000+AU4*1000000+AC4*10000+AA4*100+AV4)</f>
        <v>97010000000002</v>
      </c>
      <c r="AE4" s="5"/>
      <c r="AF4" s="33">
        <f>IF($Z4=$Z2,$T4-$V2,0)</f>
        <v>0</v>
      </c>
      <c r="AG4" s="33">
        <f>IF($Z4=$Z3,$U4-$V3,0)</f>
        <v>0</v>
      </c>
      <c r="AH4" s="33"/>
      <c r="AI4" s="33">
        <f>IF($Z4=$Z5,$W4-$V5,0)</f>
        <v>0</v>
      </c>
      <c r="AJ4" s="33">
        <f>SUM(AF4:AI4)</f>
        <v>0</v>
      </c>
      <c r="AK4" s="5"/>
      <c r="AL4" s="33">
        <f>IF($Z4=$Z2,$T8-$V6,0)</f>
        <v>0</v>
      </c>
      <c r="AM4" s="33">
        <f>IF($Z4=$Z3,$U8-$V7,0)</f>
        <v>0</v>
      </c>
      <c r="AN4" s="33"/>
      <c r="AO4" s="33">
        <f>IF($Z4=$Z5,$W8-$V9,0)</f>
        <v>0</v>
      </c>
      <c r="AP4" s="33">
        <f>SUM(AL4:AO4)</f>
        <v>0</v>
      </c>
      <c r="AQ4" s="33">
        <f>IF($Z4=$Z2,$T8,0)</f>
        <v>0</v>
      </c>
      <c r="AR4" s="33">
        <f>IF($Z4=$Z3,$U8,0)</f>
        <v>0</v>
      </c>
      <c r="AS4" s="33"/>
      <c r="AT4" s="33">
        <f>IF($Z4=$Z5,$W8,0)</f>
        <v>0</v>
      </c>
      <c r="AU4" s="33">
        <f>SUM(AQ4:AT4)</f>
        <v>0</v>
      </c>
      <c r="AV4" s="5">
        <v>2</v>
      </c>
      <c r="AW4" s="40">
        <f>SUM(V2:V5)</f>
        <v>5</v>
      </c>
    </row>
    <row r="5" spans="2:49" ht="12.75">
      <c r="B5" s="6">
        <v>29386.739583333332</v>
      </c>
      <c r="C5" s="2" t="s">
        <v>47</v>
      </c>
      <c r="D5" s="59" t="str">
        <f>Y5</f>
        <v>Niederlande</v>
      </c>
      <c r="E5" s="18" t="s">
        <v>11</v>
      </c>
      <c r="F5" s="59" t="str">
        <f>Y3</f>
        <v>BRD</v>
      </c>
      <c r="H5" s="41">
        <v>2</v>
      </c>
      <c r="I5" s="34" t="s">
        <v>12</v>
      </c>
      <c r="J5" s="42">
        <v>3</v>
      </c>
      <c r="K5" s="7" t="s">
        <v>13</v>
      </c>
      <c r="L5" s="1"/>
      <c r="M5" s="27" t="str">
        <f>VLOOKUP(4,$X$2:$AC$5,2,FALSE)</f>
        <v>Griechenland</v>
      </c>
      <c r="N5" s="2">
        <f>VLOOKUP(4,$X$2:$AC$5,3,FALSE)</f>
        <v>1</v>
      </c>
      <c r="O5" s="2">
        <f>VLOOKUP(4,$X$2:$AW$5,26,FALSE)</f>
        <v>5</v>
      </c>
      <c r="P5" s="2">
        <f>VLOOKUP(4,$X$2:$AC$5,4,FALSE)</f>
        <v>1</v>
      </c>
      <c r="Q5" s="2">
        <f>VLOOKUP(4,$X$2:$AC$5,5,FALSE)</f>
        <v>4</v>
      </c>
      <c r="R5" s="2">
        <f>VLOOKUP(4,$X$2:$AC$5,6,FALSE)</f>
        <v>-3</v>
      </c>
      <c r="T5" s="29">
        <f>IF(J7="",0,IF(K8=$B$31,IF(J7&gt;H7,2,IF(J7=H7,1,0)),0))</f>
        <v>1</v>
      </c>
      <c r="U5" s="29">
        <f>IF(H5="",0,IF(K5=$B$31,IF(J5&lt;H5,2,IF(J5=H5,1,0)),0))</f>
        <v>0</v>
      </c>
      <c r="V5" s="29">
        <f>IF(J4="",0,IF(K4=$B$31,IF(H4&lt;J4,2,IF(H4=J4,1,0)),0))</f>
        <v>2</v>
      </c>
      <c r="W5" s="28"/>
      <c r="X5" s="30">
        <f>RANK(AD5,$AD$2:$AD$5)</f>
        <v>3</v>
      </c>
      <c r="Y5" s="31" t="s">
        <v>40</v>
      </c>
      <c r="Z5" s="30">
        <f>SUM(T5:W5)</f>
        <v>3</v>
      </c>
      <c r="AA5" s="30">
        <f>SUM(T9:W9)</f>
        <v>4</v>
      </c>
      <c r="AB5" s="30">
        <f>SUM(W6:W9)</f>
        <v>4</v>
      </c>
      <c r="AC5" s="30">
        <f>AA5-AB5</f>
        <v>0</v>
      </c>
      <c r="AD5" s="32">
        <f>IF(BQ$36="",AE5*10000000000000000+Z5*100000000000000+AC5*1000000000000+AA5*10000000000+AK5*100000000+AJ5*1000000+AP5*10000+AU5*100+AV5,AE5*10000000000000000+Z5*100000000000000+AK5*1000000000000+AJ5*10000000000+AP5*100000000+AU5*1000000+AC5*10000+AA5*100+AV5)</f>
        <v>300040000000101</v>
      </c>
      <c r="AE5" s="5"/>
      <c r="AF5" s="33">
        <f>IF($Z5=$Z2,$T5-$W2,0)</f>
        <v>0</v>
      </c>
      <c r="AG5" s="33">
        <f>IF($Z5=$Z3,$U5-$W3,0)</f>
        <v>0</v>
      </c>
      <c r="AH5" s="33">
        <f>IF($Z5=$Z4,$V5-$W4,0)</f>
        <v>0</v>
      </c>
      <c r="AI5" s="33"/>
      <c r="AJ5" s="33">
        <f>SUM(AF5:AI5)</f>
        <v>0</v>
      </c>
      <c r="AK5" s="5"/>
      <c r="AL5" s="33">
        <f>IF($Z5=$Z2,$T9-$W6,0)</f>
        <v>0</v>
      </c>
      <c r="AM5" s="33">
        <f>IF($Z5=$Z3,$U9-$W7,0)</f>
        <v>0</v>
      </c>
      <c r="AN5" s="33">
        <f>IF($Z5=$Z4,$V9-$W8,0)</f>
        <v>0</v>
      </c>
      <c r="AO5" s="33"/>
      <c r="AP5" s="33">
        <f>SUM(AL5:AO5)</f>
        <v>0</v>
      </c>
      <c r="AQ5" s="33">
        <f>IF($Z5=$Z2,$T9,0)</f>
        <v>1</v>
      </c>
      <c r="AR5" s="33">
        <f>IF($Z5=$Z3,$U9,0)</f>
        <v>0</v>
      </c>
      <c r="AS5" s="33">
        <f>IF($Z5=$Z4,$V9,0)</f>
        <v>0</v>
      </c>
      <c r="AT5" s="33"/>
      <c r="AU5" s="33">
        <f>SUM(AQ5:AT5)</f>
        <v>1</v>
      </c>
      <c r="AV5" s="5">
        <v>1</v>
      </c>
      <c r="AW5" s="40">
        <f>SUM(W2:W5)</f>
        <v>3</v>
      </c>
    </row>
    <row r="6" spans="2:49" ht="12.75">
      <c r="B6" s="6">
        <v>29386.854166666668</v>
      </c>
      <c r="C6" s="4" t="s">
        <v>46</v>
      </c>
      <c r="D6" s="59" t="str">
        <f>Y2</f>
        <v>Tschechoslowakei</v>
      </c>
      <c r="E6" s="18" t="s">
        <v>11</v>
      </c>
      <c r="F6" s="59" t="str">
        <f>Y4</f>
        <v>Griechenland</v>
      </c>
      <c r="G6" s="20"/>
      <c r="H6" s="42">
        <v>3</v>
      </c>
      <c r="I6" s="34" t="s">
        <v>12</v>
      </c>
      <c r="J6" s="41">
        <v>1</v>
      </c>
      <c r="K6" s="7" t="s">
        <v>13</v>
      </c>
      <c r="L6" s="1"/>
      <c r="N6" s="1"/>
      <c r="P6" s="1"/>
      <c r="Q6" s="1"/>
      <c r="T6" s="28"/>
      <c r="U6" s="29">
        <f>IF(K3=$B$31,H3,0)</f>
        <v>0</v>
      </c>
      <c r="V6" s="29">
        <f>IF(K6=$B$31,H6,0)</f>
        <v>3</v>
      </c>
      <c r="W6" s="29">
        <f>IF(K8=$B$31,H7,0)</f>
        <v>1</v>
      </c>
      <c r="X6" s="30"/>
      <c r="Y6" s="30"/>
      <c r="Z6" s="30"/>
      <c r="AA6" s="30"/>
      <c r="AB6" s="30"/>
      <c r="AC6" s="30"/>
      <c r="AD6" s="35"/>
      <c r="AE6" s="7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V6" s="33"/>
      <c r="AW6" s="54"/>
    </row>
    <row r="7" spans="2:49" ht="12.75">
      <c r="B7" s="6">
        <v>29389.739583333332</v>
      </c>
      <c r="C7" s="4" t="s">
        <v>48</v>
      </c>
      <c r="D7" s="59" t="str">
        <f>Y2</f>
        <v>Tschechoslowakei</v>
      </c>
      <c r="E7" s="26"/>
      <c r="F7" s="59" t="str">
        <f>Y5</f>
        <v>Niederlande</v>
      </c>
      <c r="H7" s="42">
        <v>1</v>
      </c>
      <c r="J7" s="41">
        <v>1</v>
      </c>
      <c r="K7" s="7" t="s">
        <v>13</v>
      </c>
      <c r="M7" s="56" t="str">
        <f>IF(N2&gt;0,M2,"")</f>
        <v>BRD</v>
      </c>
      <c r="N7" s="2" t="s">
        <v>14</v>
      </c>
      <c r="Q7" s="43"/>
      <c r="T7" s="29">
        <f>IF(K3=$B$31,J3,0)</f>
        <v>1</v>
      </c>
      <c r="U7" s="28"/>
      <c r="V7" s="29">
        <f>IF(K7=$B$31,J8,0)</f>
        <v>0</v>
      </c>
      <c r="W7" s="29">
        <f>IF(K5=$B$31,J5,0)</f>
        <v>3</v>
      </c>
      <c r="AD7" s="25" t="s">
        <v>30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V7" s="23"/>
      <c r="AW7" s="54"/>
    </row>
    <row r="8" spans="2:49" ht="12.75">
      <c r="B8" s="6">
        <v>29389.854166666668</v>
      </c>
      <c r="C8" s="4" t="s">
        <v>49</v>
      </c>
      <c r="D8" s="59" t="str">
        <f>Y4</f>
        <v>Griechenland</v>
      </c>
      <c r="E8" s="26"/>
      <c r="F8" s="59" t="str">
        <f>Y3</f>
        <v>BRD</v>
      </c>
      <c r="H8" s="42">
        <v>0</v>
      </c>
      <c r="J8" s="42">
        <v>0</v>
      </c>
      <c r="K8" s="7" t="s">
        <v>13</v>
      </c>
      <c r="M8" s="56" t="str">
        <f>IF(N3&gt;0,M3,"")</f>
        <v>Tschechoslowakei</v>
      </c>
      <c r="N8" s="2" t="s">
        <v>33</v>
      </c>
      <c r="P8" s="44"/>
      <c r="Q8" s="45"/>
      <c r="T8" s="29">
        <f>IF(K6=$B$31,J6,0)</f>
        <v>1</v>
      </c>
      <c r="U8" s="29">
        <f>IF(K7=$B$31,H8,0)</f>
        <v>0</v>
      </c>
      <c r="V8" s="28"/>
      <c r="W8" s="29">
        <f>IF(K4=$B$31,H4,0)</f>
        <v>0</v>
      </c>
      <c r="AD8" s="25" t="s">
        <v>31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V8" s="23"/>
      <c r="AW8" s="54"/>
    </row>
    <row r="9" spans="14:49" ht="12.75">
      <c r="N9" s="1"/>
      <c r="T9" s="29">
        <f>IF(K8=$B$31,J7,0)</f>
        <v>1</v>
      </c>
      <c r="U9" s="29">
        <f>IF(K5=$B$31,H5,0)</f>
        <v>2</v>
      </c>
      <c r="V9" s="29">
        <f>IF(K4=$B$31,J4,0)</f>
        <v>1</v>
      </c>
      <c r="W9" s="28"/>
      <c r="AD9" s="25" t="s">
        <v>32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3"/>
      <c r="AW9" s="54"/>
    </row>
    <row r="10" spans="4:49" ht="12.75">
      <c r="D10" s="25"/>
      <c r="E10" s="26"/>
      <c r="F10" s="21"/>
      <c r="G10" s="21"/>
      <c r="H10" s="25"/>
      <c r="I10" s="25"/>
      <c r="J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3"/>
      <c r="AW10" s="54"/>
    </row>
    <row r="11" spans="1:52" ht="12.75">
      <c r="A11" s="15"/>
      <c r="B11" s="57" t="s">
        <v>38</v>
      </c>
      <c r="C11" s="58" t="s">
        <v>15</v>
      </c>
      <c r="D11" s="20" t="s">
        <v>1</v>
      </c>
      <c r="E11" s="36"/>
      <c r="F11" s="20"/>
      <c r="G11" s="20"/>
      <c r="H11" s="13"/>
      <c r="I11" s="12"/>
      <c r="J11" s="13"/>
      <c r="K11" s="14"/>
      <c r="L11" s="10"/>
      <c r="M11" s="24" t="s">
        <v>2</v>
      </c>
      <c r="N11" s="10" t="s">
        <v>3</v>
      </c>
      <c r="O11" s="10" t="s">
        <v>4</v>
      </c>
      <c r="P11" s="10" t="s">
        <v>5</v>
      </c>
      <c r="Q11" s="10" t="s">
        <v>6</v>
      </c>
      <c r="R11" s="10" t="s">
        <v>7</v>
      </c>
      <c r="S11" s="15"/>
      <c r="X11" s="20" t="s">
        <v>8</v>
      </c>
      <c r="Y11" s="22" t="s">
        <v>9</v>
      </c>
      <c r="Z11" s="20" t="s">
        <v>20</v>
      </c>
      <c r="AA11" s="20" t="s">
        <v>5</v>
      </c>
      <c r="AB11" s="20" t="s">
        <v>6</v>
      </c>
      <c r="AC11" s="20" t="s">
        <v>7</v>
      </c>
      <c r="AD11" s="20"/>
      <c r="AE11" s="14" t="s">
        <v>21</v>
      </c>
      <c r="AF11" s="16" t="s">
        <v>22</v>
      </c>
      <c r="AG11" s="16"/>
      <c r="AH11" s="16"/>
      <c r="AI11" s="16"/>
      <c r="AJ11" s="16" t="s">
        <v>23</v>
      </c>
      <c r="AK11" s="11" t="s">
        <v>17</v>
      </c>
      <c r="AL11" s="16" t="s">
        <v>24</v>
      </c>
      <c r="AM11" s="16"/>
      <c r="AN11" s="16"/>
      <c r="AO11" s="16"/>
      <c r="AP11" s="16" t="s">
        <v>25</v>
      </c>
      <c r="AQ11" s="16" t="s">
        <v>26</v>
      </c>
      <c r="AR11" s="16"/>
      <c r="AS11" s="16"/>
      <c r="AT11" s="16"/>
      <c r="AU11" s="17" t="s">
        <v>27</v>
      </c>
      <c r="AV11" s="11" t="s">
        <v>28</v>
      </c>
      <c r="AW11" s="39" t="s">
        <v>4</v>
      </c>
      <c r="AX11" s="15"/>
      <c r="AY11" s="15"/>
      <c r="AZ11" s="15"/>
    </row>
    <row r="12" spans="2:49" ht="12.75">
      <c r="B12" s="3" t="s">
        <v>29</v>
      </c>
      <c r="C12" s="3" t="s">
        <v>10</v>
      </c>
      <c r="D12" s="25"/>
      <c r="E12" s="25"/>
      <c r="F12" s="25"/>
      <c r="G12" s="25"/>
      <c r="L12" s="1"/>
      <c r="M12" s="27" t="str">
        <f>VLOOKUP(1,$X$12:$AC$15,2,FALSE)</f>
        <v>Belgien</v>
      </c>
      <c r="N12" s="2">
        <f>VLOOKUP(1,$X$12:$AC$15,3,FALSE)</f>
        <v>4</v>
      </c>
      <c r="O12" s="2">
        <f>VLOOKUP(1,$X$12:$AW$15,26,FALSE)</f>
        <v>2</v>
      </c>
      <c r="P12" s="2">
        <f>VLOOKUP(1,$X$12:$AC$15,4,FALSE)</f>
        <v>3</v>
      </c>
      <c r="Q12" s="2">
        <f>VLOOKUP(1,$X$12:$AC$15,5,FALSE)</f>
        <v>2</v>
      </c>
      <c r="R12" s="2">
        <f>VLOOKUP(1,$X$12:$AC$15,6,FALSE)</f>
        <v>1</v>
      </c>
      <c r="T12" s="28"/>
      <c r="U12" s="29">
        <f>IF(H13="",0,IF(K13=$B$31,IF(H13&gt;J13,2,IF(H13=J13,1,0)),0))</f>
        <v>1</v>
      </c>
      <c r="V12" s="29">
        <f>IF(J18="",0,IF(K18=$B$31,IF(J18&gt;H18,2,IF(J18=H18,1,0)),0))</f>
        <v>1</v>
      </c>
      <c r="W12" s="29">
        <f>IF(J15="",0,IF(K16=$B$31,IF(H15&lt;J15,2,IF(H15=J15,1,0)),0))</f>
        <v>2</v>
      </c>
      <c r="X12" s="30">
        <f>RANK(AD12,$AD$12:$AD$15)</f>
        <v>1</v>
      </c>
      <c r="Y12" s="31" t="s">
        <v>43</v>
      </c>
      <c r="Z12" s="30">
        <f>SUM(T12:W12)</f>
        <v>4</v>
      </c>
      <c r="AA12" s="30">
        <f>SUM(T16:W16)</f>
        <v>3</v>
      </c>
      <c r="AB12" s="30">
        <f>SUM(T16:T19)</f>
        <v>2</v>
      </c>
      <c r="AC12" s="30">
        <f>AA12-AB12</f>
        <v>1</v>
      </c>
      <c r="AD12" s="32">
        <f>IF(BQ$36="",AE12*10000000000000000+Z12*100000000000000+AC12*1000000000000+AA12*10000000000+AK12*100000000+AJ12*1000000+AP12*10000+AU12*100+AV12,AE12*10000000000000000+Z12*100000000000000+AK12*1000000000000+AJ12*10000000000+AP12*100000000+AU12*1000000+AC12*10000+AA12*100+AV12)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401030000000004</v>
      </c>
      <c r="AE12" s="5"/>
      <c r="AF12" s="33"/>
      <c r="AG12" s="33">
        <f>IF($Z12=$Z13,$U12-$T13,0)</f>
        <v>0</v>
      </c>
      <c r="AH12" s="33">
        <f>IF($Z12=$Z14,$V12-$T14,0)</f>
        <v>0</v>
      </c>
      <c r="AI12" s="33">
        <f>IF($Z12=$Z15,$W12-$T15,0)</f>
        <v>0</v>
      </c>
      <c r="AJ12" s="33">
        <f>SUM(AF12:AI12)</f>
        <v>0</v>
      </c>
      <c r="AK12" s="5"/>
      <c r="AL12" s="33"/>
      <c r="AM12" s="33">
        <f>IF($Z12=$Z13,$U16-$T17,0)</f>
        <v>0</v>
      </c>
      <c r="AN12" s="33">
        <f>IF($Z12=$Z14,$V16-$T18,0)</f>
        <v>0</v>
      </c>
      <c r="AO12" s="33">
        <f>IF($Z12=$Z15,$W16-$T19,0)</f>
        <v>0</v>
      </c>
      <c r="AP12" s="33">
        <f>SUM(AL12:AO12)</f>
        <v>0</v>
      </c>
      <c r="AQ12" s="33"/>
      <c r="AR12" s="33">
        <f>IF($Z12=$Z13,$U16,0)</f>
        <v>0</v>
      </c>
      <c r="AS12" s="33">
        <f>IF($Z12=$Z14,$V16,0)</f>
        <v>0</v>
      </c>
      <c r="AT12" s="33">
        <f>IF($Z12=$Z15,$W16,0)</f>
        <v>0</v>
      </c>
      <c r="AU12" s="33">
        <f>SUM(AQ12:AT12)</f>
        <v>0</v>
      </c>
      <c r="AV12" s="5">
        <v>4</v>
      </c>
      <c r="AW12" s="40">
        <f>SUM(T12:T15)</f>
        <v>2</v>
      </c>
    </row>
    <row r="13" spans="2:49" ht="12.75">
      <c r="B13" s="6">
        <v>29384.739583333332</v>
      </c>
      <c r="C13" s="4" t="s">
        <v>49</v>
      </c>
      <c r="D13" s="59" t="str">
        <f>Y12</f>
        <v>Belgien</v>
      </c>
      <c r="E13" s="18" t="s">
        <v>11</v>
      </c>
      <c r="F13" s="59" t="str">
        <f>Y13</f>
        <v>England</v>
      </c>
      <c r="G13" s="20"/>
      <c r="H13" s="41">
        <v>1</v>
      </c>
      <c r="I13" s="34" t="s">
        <v>12</v>
      </c>
      <c r="J13" s="41">
        <v>1</v>
      </c>
      <c r="K13" s="7" t="s">
        <v>13</v>
      </c>
      <c r="L13" s="1"/>
      <c r="M13" s="27" t="str">
        <f>VLOOKUP(2,$X$12:$AC$15,2,FALSE)</f>
        <v>Italien</v>
      </c>
      <c r="N13" s="2">
        <f>VLOOKUP(2,$X$12:$AC$15,3,FALSE)</f>
        <v>4</v>
      </c>
      <c r="O13" s="2">
        <f>VLOOKUP(2,$X$12:$AW$15,26,FALSE)</f>
        <v>2</v>
      </c>
      <c r="P13" s="2">
        <f>VLOOKUP(2,$X$12:$AC$15,4,FALSE)</f>
        <v>1</v>
      </c>
      <c r="Q13" s="2">
        <f>VLOOKUP(2,$X$12:$AC$15,5,FALSE)</f>
        <v>0</v>
      </c>
      <c r="R13" s="2">
        <f>VLOOKUP(2,$X$12:$AC$15,6,FALSE)</f>
        <v>1</v>
      </c>
      <c r="T13" s="29">
        <f>IF(J13="",0,IF(K13=$B$31,IF(H13&lt;J13,2,IF(H13=J13,1,0)),0))</f>
        <v>1</v>
      </c>
      <c r="U13" s="28"/>
      <c r="V13" s="29">
        <f>IF(J16="",0,IF(K15=$B$31,IF(J16&gt;H16,2,IF(J16=H16,1,0)),0))</f>
        <v>0</v>
      </c>
      <c r="W13" s="29">
        <f>IF(J17="",0,IF(K17=$B$31,IF(J17&gt;H17,2,IF(J17=H17,1,0)),0))</f>
        <v>2</v>
      </c>
      <c r="X13" s="30">
        <f>RANK(AD13,$AD$12:$AD$15)</f>
        <v>3</v>
      </c>
      <c r="Y13" s="31" t="s">
        <v>44</v>
      </c>
      <c r="Z13" s="30">
        <f>SUM(T13:W13)</f>
        <v>3</v>
      </c>
      <c r="AA13" s="30">
        <f>SUM(T17:W17)</f>
        <v>3</v>
      </c>
      <c r="AB13" s="30">
        <f>SUM(U16:U19)</f>
        <v>3</v>
      </c>
      <c r="AC13" s="30">
        <f>AA13-AB13</f>
        <v>0</v>
      </c>
      <c r="AD13" s="32">
        <f>IF(BQ$36="",AE13*10000000000000000+Z13*100000000000000+AC13*1000000000000+AA13*10000000000+AK13*100000000+AJ13*1000000+AP13*10000+AU13*100+AV13,AE13*10000000000000000+Z13*100000000000000+AK13*1000000000000+AJ13*10000000000+AP13*100000000+AU13*1000000+AC13*10000+AA13*100+AV13)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300030000000003</v>
      </c>
      <c r="AE13" s="5"/>
      <c r="AF13" s="33">
        <f>IF($Z13=$Z12,$T13-$U12,0)</f>
        <v>0</v>
      </c>
      <c r="AG13" s="33"/>
      <c r="AH13" s="33">
        <f>IF($Z13=$Z14,$V13-$U14,0)</f>
        <v>0</v>
      </c>
      <c r="AI13" s="33">
        <f>IF($Z13=$Z15,$W13-$U15,0)</f>
        <v>0</v>
      </c>
      <c r="AJ13" s="33">
        <f>SUM(AF13:AI13)</f>
        <v>0</v>
      </c>
      <c r="AK13" s="5"/>
      <c r="AL13" s="33">
        <f>IF($Z13=$Z12,$T17-$U16,0)</f>
        <v>0</v>
      </c>
      <c r="AM13" s="33"/>
      <c r="AN13" s="33">
        <f>IF($Z13=$Z14,$V17-$U18,0)</f>
        <v>0</v>
      </c>
      <c r="AO13" s="33">
        <f>IF($Z13=$Z15,$W17-$U19,0)</f>
        <v>0</v>
      </c>
      <c r="AP13" s="33">
        <f>SUM(AL13:AO13)</f>
        <v>0</v>
      </c>
      <c r="AQ13" s="33">
        <f>IF($Z13=$Z12,$T17,0)</f>
        <v>0</v>
      </c>
      <c r="AR13" s="33"/>
      <c r="AS13" s="33">
        <f>IF($Z13=$Z14,$V17,0)</f>
        <v>0</v>
      </c>
      <c r="AT13" s="33">
        <f>IF($Z13=$Z15,$W17,0)</f>
        <v>0</v>
      </c>
      <c r="AU13" s="33">
        <f>SUM(AQ13:AT13)</f>
        <v>0</v>
      </c>
      <c r="AV13" s="5">
        <v>3</v>
      </c>
      <c r="AW13" s="40">
        <f>SUM(U12:U15)</f>
        <v>3</v>
      </c>
    </row>
    <row r="14" spans="2:49" ht="12.75">
      <c r="B14" s="6">
        <v>29384.854166666668</v>
      </c>
      <c r="C14" s="4" t="s">
        <v>48</v>
      </c>
      <c r="D14" s="59" t="str">
        <f>Y14</f>
        <v>Italien</v>
      </c>
      <c r="E14" s="18" t="s">
        <v>11</v>
      </c>
      <c r="F14" s="59" t="str">
        <f>Y15</f>
        <v>Spanien</v>
      </c>
      <c r="G14" s="20"/>
      <c r="H14" s="42">
        <v>0</v>
      </c>
      <c r="I14" s="34" t="s">
        <v>12</v>
      </c>
      <c r="J14" s="41">
        <v>0</v>
      </c>
      <c r="K14" s="7" t="s">
        <v>13</v>
      </c>
      <c r="L14" s="1"/>
      <c r="M14" s="27" t="str">
        <f>VLOOKUP(3,$X$12:$AC$15,2,FALSE)</f>
        <v>England</v>
      </c>
      <c r="N14" s="2">
        <f>VLOOKUP(3,$X$12:$AC$15,3,FALSE)</f>
        <v>3</v>
      </c>
      <c r="O14" s="2">
        <f>VLOOKUP(3,$X$12:$AW$15,26,FALSE)</f>
        <v>3</v>
      </c>
      <c r="P14" s="2">
        <f>VLOOKUP(3,$X$12:$AC$15,4,FALSE)</f>
        <v>3</v>
      </c>
      <c r="Q14" s="2">
        <f>VLOOKUP(3,$X$12:$AC$15,5,FALSE)</f>
        <v>3</v>
      </c>
      <c r="R14" s="2">
        <f>VLOOKUP(3,$X$12:$AC$15,6,FALSE)</f>
        <v>0</v>
      </c>
      <c r="T14" s="29">
        <f>IF(H18="",0,IF(K18=$B$31,IF(J18&lt;H18,2,IF(J18=H18,1,0)),0))</f>
        <v>1</v>
      </c>
      <c r="U14" s="29">
        <f>IF(H16="",0,IF(K15=$B$31,IF(J16&lt;H16,2,IF(J16=H16,1,0)),0))</f>
        <v>2</v>
      </c>
      <c r="V14" s="28"/>
      <c r="W14" s="29">
        <f>IF(H14="",0,IF(K14=$B$31,IF(H14&gt;J14,2,IF(H14=J14,1,0)),0))</f>
        <v>1</v>
      </c>
      <c r="X14" s="30">
        <f>RANK(AD14,$AD$12:$AD$15)</f>
        <v>2</v>
      </c>
      <c r="Y14" s="31" t="s">
        <v>37</v>
      </c>
      <c r="Z14" s="30">
        <f>SUM(T14:W14)</f>
        <v>4</v>
      </c>
      <c r="AA14" s="30">
        <f>SUM(T18:W18)</f>
        <v>1</v>
      </c>
      <c r="AB14" s="30">
        <f>SUM(V16:V19)</f>
        <v>0</v>
      </c>
      <c r="AC14" s="30">
        <f>AA14-AB14</f>
        <v>1</v>
      </c>
      <c r="AD14" s="32">
        <f>IF(BQ$36="",AE14*10000000000000000+Z14*100000000000000+AC14*1000000000000+AA14*10000000000+AK14*100000000+AJ14*1000000+AP14*10000+AU14*100+AV14,AE14*10000000000000000+Z14*100000000000000+AK14*1000000000000+AJ14*10000000000+AP14*100000000+AU14*1000000+AC14*10000+AA14*100+AV14)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401010000000002</v>
      </c>
      <c r="AE14" s="5"/>
      <c r="AF14" s="33">
        <f>IF($Z14=$Z12,$T14-$V12,0)</f>
        <v>0</v>
      </c>
      <c r="AG14" s="33">
        <f>IF($Z14=$Z13,$U14-$V13,0)</f>
        <v>0</v>
      </c>
      <c r="AH14" s="33"/>
      <c r="AI14" s="33">
        <f>IF($Z14=$Z15,$W14-$V15,0)</f>
        <v>0</v>
      </c>
      <c r="AJ14" s="33">
        <f>SUM(AF14:AI14)</f>
        <v>0</v>
      </c>
      <c r="AK14" s="5"/>
      <c r="AL14" s="33">
        <f>IF($Z14=$Z12,$T18-$V16,0)</f>
        <v>0</v>
      </c>
      <c r="AM14" s="33">
        <f>IF($Z14=$Z13,$U18-$V17,0)</f>
        <v>0</v>
      </c>
      <c r="AN14" s="33"/>
      <c r="AO14" s="33">
        <f>IF($Z14=$Z15,$W18-$V19,0)</f>
        <v>0</v>
      </c>
      <c r="AP14" s="33">
        <f>SUM(AL14:AO14)</f>
        <v>0</v>
      </c>
      <c r="AQ14" s="33">
        <f>IF($Z14=$Z12,$T18,0)</f>
        <v>0</v>
      </c>
      <c r="AR14" s="33">
        <f>IF($Z14=$Z13,$U18,0)</f>
        <v>0</v>
      </c>
      <c r="AS14" s="33"/>
      <c r="AT14" s="33">
        <f>IF($Z14=$Z15,$W18,0)</f>
        <v>0</v>
      </c>
      <c r="AU14" s="33">
        <f>SUM(AQ14:AT14)</f>
        <v>0</v>
      </c>
      <c r="AV14" s="5">
        <v>2</v>
      </c>
      <c r="AW14" s="40">
        <f>SUM(V12:V15)</f>
        <v>2</v>
      </c>
    </row>
    <row r="15" spans="2:49" ht="12.75">
      <c r="B15" s="6">
        <v>29384.739583333332</v>
      </c>
      <c r="C15" s="4" t="s">
        <v>48</v>
      </c>
      <c r="D15" s="59" t="str">
        <f>Y15</f>
        <v>Spanien</v>
      </c>
      <c r="E15" s="18" t="s">
        <v>11</v>
      </c>
      <c r="F15" s="59" t="str">
        <f>Y12</f>
        <v>Belgien</v>
      </c>
      <c r="H15" s="41">
        <v>1</v>
      </c>
      <c r="I15" s="34" t="s">
        <v>12</v>
      </c>
      <c r="J15" s="42">
        <v>2</v>
      </c>
      <c r="K15" s="7" t="s">
        <v>13</v>
      </c>
      <c r="L15" s="1"/>
      <c r="M15" s="27" t="str">
        <f>VLOOKUP(4,$X$12:$AC$15,2,FALSE)</f>
        <v>Spanien</v>
      </c>
      <c r="N15" s="2">
        <f>VLOOKUP(4,$X$12:$AC$15,3,FALSE)</f>
        <v>1</v>
      </c>
      <c r="O15" s="2">
        <f>VLOOKUP(4,$X$12:$AW$15,26,FALSE)</f>
        <v>5</v>
      </c>
      <c r="P15" s="2">
        <f>VLOOKUP(4,$X$12:$AC$15,4,FALSE)</f>
        <v>2</v>
      </c>
      <c r="Q15" s="2">
        <f>VLOOKUP(4,$X$12:$AC$15,5,FALSE)</f>
        <v>4</v>
      </c>
      <c r="R15" s="2">
        <f>VLOOKUP(4,$X$12:$AC$15,6,FALSE)</f>
        <v>-2</v>
      </c>
      <c r="T15" s="29">
        <f>IF(H15="",0,IF(K16=$B$31,IF(H15&gt;J15,2,IF(H15=J15,1,0)),0))</f>
        <v>0</v>
      </c>
      <c r="U15" s="29">
        <f>IF(H17="",0,IF(K17=$B$31,IF(J17&lt;H17,2,IF(J17=H17,1,0)),0))</f>
        <v>0</v>
      </c>
      <c r="V15" s="29">
        <f>IF(J14="",0,IF(K14=$B$31,IF(H14&lt;J14,2,IF(H14=J14,1,0)),0))</f>
        <v>1</v>
      </c>
      <c r="W15" s="28"/>
      <c r="X15" s="30">
        <f>RANK(AD15,$AD$12:$AD$15)</f>
        <v>4</v>
      </c>
      <c r="Y15" s="31" t="s">
        <v>45</v>
      </c>
      <c r="Z15" s="30">
        <f>SUM(T15:W15)</f>
        <v>1</v>
      </c>
      <c r="AA15" s="30">
        <f>SUM(T19:W19)</f>
        <v>2</v>
      </c>
      <c r="AB15" s="30">
        <f>SUM(W16:W19)</f>
        <v>4</v>
      </c>
      <c r="AC15" s="30">
        <f>AA15-AB15</f>
        <v>-2</v>
      </c>
      <c r="AD15" s="32">
        <f>IF(BQ$36="",AE15*10000000000000000+Z15*100000000000000+AC15*1000000000000+AA15*10000000000+AK15*100000000+AJ15*1000000+AP15*10000+AU15*100+AV15,AE15*10000000000000000+Z15*100000000000000+AK15*1000000000000+AJ15*10000000000+AP15*100000000+AU15*1000000+AC15*10000+AA15*100+AV15)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98020000000001</v>
      </c>
      <c r="AE15" s="5"/>
      <c r="AF15" s="33">
        <f>IF($Z15=$Z12,$T15-$W12,0)</f>
        <v>0</v>
      </c>
      <c r="AG15" s="33">
        <f>IF($Z15=$Z13,$U15-$W13,0)</f>
        <v>0</v>
      </c>
      <c r="AH15" s="33">
        <f>IF($Z15=$Z14,$V15-$W14,0)</f>
        <v>0</v>
      </c>
      <c r="AI15" s="33"/>
      <c r="AJ15" s="33">
        <f>SUM(AF15:AI15)</f>
        <v>0</v>
      </c>
      <c r="AK15" s="5"/>
      <c r="AL15" s="33">
        <f>IF($Z15=$Z12,$T19-$W16,0)</f>
        <v>0</v>
      </c>
      <c r="AM15" s="33">
        <f>IF($Z15=$Z13,$U19-$W17,0)</f>
        <v>0</v>
      </c>
      <c r="AN15" s="33">
        <f>IF($Z15=$Z14,$V19-$W18,0)</f>
        <v>0</v>
      </c>
      <c r="AO15" s="33"/>
      <c r="AP15" s="33">
        <f>SUM(AL15:AO15)</f>
        <v>0</v>
      </c>
      <c r="AQ15" s="33">
        <f>IF($Z15=$Z12,$T19,0)</f>
        <v>0</v>
      </c>
      <c r="AR15" s="33">
        <f>IF($Z15=$Z13,$U19,0)</f>
        <v>0</v>
      </c>
      <c r="AS15" s="33">
        <f>IF($Z15=$Z14,$V19,0)</f>
        <v>0</v>
      </c>
      <c r="AT15" s="33"/>
      <c r="AU15" s="33">
        <f>SUM(AQ15:AT15)</f>
        <v>0</v>
      </c>
      <c r="AV15" s="5">
        <v>1</v>
      </c>
      <c r="AW15" s="40">
        <f>SUM(W12:W15)</f>
        <v>5</v>
      </c>
    </row>
    <row r="16" spans="2:49" ht="12.75">
      <c r="B16" s="6">
        <v>29384.854166666668</v>
      </c>
      <c r="C16" s="4" t="s">
        <v>49</v>
      </c>
      <c r="D16" s="59" t="str">
        <f>Y14</f>
        <v>Italien</v>
      </c>
      <c r="E16" s="18" t="s">
        <v>11</v>
      </c>
      <c r="F16" s="59" t="str">
        <f>Y13</f>
        <v>England</v>
      </c>
      <c r="H16" s="42">
        <v>1</v>
      </c>
      <c r="I16" s="34" t="s">
        <v>12</v>
      </c>
      <c r="J16" s="42">
        <v>0</v>
      </c>
      <c r="K16" s="7" t="s">
        <v>13</v>
      </c>
      <c r="L16" s="1"/>
      <c r="N16" s="1"/>
      <c r="P16" s="1"/>
      <c r="Q16" s="1"/>
      <c r="T16" s="28"/>
      <c r="U16" s="29">
        <f>IF(K13=$B$31,H13,0)</f>
        <v>1</v>
      </c>
      <c r="V16" s="29">
        <f>IF(K18=$B$31,J18,0)</f>
        <v>0</v>
      </c>
      <c r="W16" s="29">
        <f>IF(K16=$B$31,J15,0)</f>
        <v>2</v>
      </c>
      <c r="X16" s="30"/>
      <c r="Y16" s="30"/>
      <c r="Z16" s="30"/>
      <c r="AA16" s="30"/>
      <c r="AB16" s="30"/>
      <c r="AC16" s="30"/>
      <c r="AD16" s="35"/>
      <c r="AE16" s="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V16" s="33"/>
      <c r="AW16" s="54"/>
    </row>
    <row r="17" spans="2:49" ht="12.75">
      <c r="B17" s="6">
        <v>29384.739583333332</v>
      </c>
      <c r="C17" s="4" t="s">
        <v>47</v>
      </c>
      <c r="D17" s="59" t="str">
        <f>Y15</f>
        <v>Spanien</v>
      </c>
      <c r="E17" s="18" t="s">
        <v>11</v>
      </c>
      <c r="F17" s="59" t="str">
        <f>Y13</f>
        <v>England</v>
      </c>
      <c r="G17" s="20"/>
      <c r="H17" s="41">
        <v>1</v>
      </c>
      <c r="I17" s="34" t="s">
        <v>12</v>
      </c>
      <c r="J17" s="42">
        <v>2</v>
      </c>
      <c r="K17" s="7" t="s">
        <v>13</v>
      </c>
      <c r="M17" s="58" t="str">
        <f>IF(N12&gt;0,M12,"")</f>
        <v>Belgien</v>
      </c>
      <c r="N17" s="2" t="s">
        <v>16</v>
      </c>
      <c r="Q17" s="43"/>
      <c r="T17" s="29">
        <f>IF(K13=$B$31,J13,0)</f>
        <v>1</v>
      </c>
      <c r="U17" s="28"/>
      <c r="V17" s="29">
        <f>IF(K15=$B$31,J16,0)</f>
        <v>0</v>
      </c>
      <c r="W17" s="29">
        <f>IF(K17=$B$31,J17,0)</f>
        <v>2</v>
      </c>
      <c r="AD17" s="25" t="s">
        <v>30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3"/>
      <c r="AW17" s="54"/>
    </row>
    <row r="18" spans="2:49" ht="12.75">
      <c r="B18" s="6">
        <v>29384.854166666668</v>
      </c>
      <c r="C18" s="4" t="s">
        <v>46</v>
      </c>
      <c r="D18" s="59" t="str">
        <f>Y14</f>
        <v>Italien</v>
      </c>
      <c r="E18" s="18" t="s">
        <v>11</v>
      </c>
      <c r="F18" s="59" t="str">
        <f>Y12</f>
        <v>Belgien</v>
      </c>
      <c r="H18" s="41">
        <v>0</v>
      </c>
      <c r="I18" s="34" t="s">
        <v>12</v>
      </c>
      <c r="J18" s="42">
        <v>0</v>
      </c>
      <c r="K18" s="7" t="s">
        <v>13</v>
      </c>
      <c r="M18" s="58" t="str">
        <f>IF(N13&gt;0,M13,"")</f>
        <v>Italien</v>
      </c>
      <c r="N18" s="2" t="s">
        <v>34</v>
      </c>
      <c r="P18" s="44"/>
      <c r="Q18" s="45"/>
      <c r="T18" s="29">
        <f>IF(K18=$B$31,H18,0)</f>
        <v>0</v>
      </c>
      <c r="U18" s="29">
        <f>IF(K15=$B$31,H16,0)</f>
        <v>1</v>
      </c>
      <c r="V18" s="28"/>
      <c r="W18" s="29">
        <f>IF(K14=$B$31,H14,0)</f>
        <v>0</v>
      </c>
      <c r="AD18" s="25" t="s">
        <v>31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3"/>
      <c r="AW18" s="54"/>
    </row>
    <row r="19" spans="14:49" ht="12.75">
      <c r="N19" s="1"/>
      <c r="T19" s="29">
        <f>IF(K16=$B$31,H15,0)</f>
        <v>1</v>
      </c>
      <c r="U19" s="29">
        <f>IF(K17=$B$31,H17,0)</f>
        <v>1</v>
      </c>
      <c r="V19" s="29">
        <f>IF(K14=$B$31,J14,0)</f>
        <v>0</v>
      </c>
      <c r="W19" s="28"/>
      <c r="AD19" s="25" t="s">
        <v>32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3"/>
      <c r="AW19" s="54"/>
    </row>
    <row r="20" spans="32:49" ht="12.75"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3"/>
      <c r="AW20" s="54"/>
    </row>
    <row r="22" spans="2:49" ht="12.75">
      <c r="B22" s="49" t="s">
        <v>36</v>
      </c>
      <c r="C22" s="3"/>
      <c r="D22" s="15"/>
      <c r="E22" s="17"/>
      <c r="F22" s="15"/>
      <c r="G22" s="15"/>
      <c r="H22" s="50"/>
      <c r="J22" s="50"/>
      <c r="K22" s="47"/>
      <c r="M22" s="2"/>
      <c r="P22" s="1"/>
      <c r="Q22" s="1"/>
      <c r="R22" s="1"/>
      <c r="S22" s="30"/>
      <c r="T22" s="30"/>
      <c r="U22" s="30"/>
      <c r="V22" s="30"/>
      <c r="W22" s="30"/>
      <c r="X22" s="30"/>
      <c r="Y22" s="31"/>
      <c r="Z22" s="30"/>
      <c r="AA22" s="30"/>
      <c r="AB22" s="30"/>
      <c r="AC22" s="30"/>
      <c r="AD22" s="30"/>
      <c r="AE22" s="51"/>
      <c r="AF22" s="7"/>
      <c r="AG22" s="1"/>
      <c r="AH22" s="1"/>
      <c r="AO22" s="1"/>
      <c r="AW22" s="2"/>
    </row>
    <row r="23" spans="2:49" ht="12.75">
      <c r="B23" s="6">
        <v>29393.854166666668</v>
      </c>
      <c r="C23" s="4" t="s">
        <v>47</v>
      </c>
      <c r="D23" s="53" t="str">
        <f>M18</f>
        <v>Italien</v>
      </c>
      <c r="E23" s="11" t="s">
        <v>11</v>
      </c>
      <c r="F23" s="53" t="str">
        <f>M8</f>
        <v>Tschechoslowakei</v>
      </c>
      <c r="G23" s="10"/>
      <c r="H23" s="42">
        <v>8</v>
      </c>
      <c r="I23" s="13" t="s">
        <v>12</v>
      </c>
      <c r="J23" s="42">
        <v>9</v>
      </c>
      <c r="K23" s="7" t="s">
        <v>13</v>
      </c>
      <c r="L23" s="1"/>
      <c r="M23" s="52" t="str">
        <f>IF(J23="","",IF(J23=H23,"falsch!!! K.Remis",IF(H23&gt;J23,D23,F23)))</f>
        <v>Tschechoslowakei</v>
      </c>
      <c r="N23" s="1" t="str">
        <f>N18</f>
        <v>2B</v>
      </c>
      <c r="O23" s="1" t="str">
        <f>N8</f>
        <v>2A</v>
      </c>
      <c r="S23" s="30"/>
      <c r="T23" s="30"/>
      <c r="U23" s="30"/>
      <c r="V23" s="30"/>
      <c r="W23" s="30"/>
      <c r="X23" s="30"/>
      <c r="Y23" s="31"/>
      <c r="Z23" s="30"/>
      <c r="AA23" s="30"/>
      <c r="AB23" s="30"/>
      <c r="AC23" s="30"/>
      <c r="AD23" s="30"/>
      <c r="AE23" s="51"/>
      <c r="AF23" s="7"/>
      <c r="AG23" s="1"/>
      <c r="AH23" s="1"/>
      <c r="AO23" s="1"/>
      <c r="AW23" s="2"/>
    </row>
    <row r="24" spans="17:49" ht="12.75">
      <c r="Q24" s="1"/>
      <c r="R24" s="1"/>
      <c r="S24" s="30"/>
      <c r="T24" s="30"/>
      <c r="U24" s="30"/>
      <c r="V24" s="30"/>
      <c r="W24" s="30"/>
      <c r="X24" s="30"/>
      <c r="Y24" s="48"/>
      <c r="Z24" s="48"/>
      <c r="AA24" s="48"/>
      <c r="AB24" s="48"/>
      <c r="AC24" s="48"/>
      <c r="AD24" s="48"/>
      <c r="AE24"/>
      <c r="AF24"/>
      <c r="AG24"/>
      <c r="AH24"/>
      <c r="AI24"/>
      <c r="AJ24"/>
      <c r="AK24"/>
      <c r="AL24"/>
      <c r="AM24"/>
      <c r="AN24"/>
      <c r="AO24"/>
      <c r="AW24" s="2"/>
    </row>
    <row r="25" spans="2:49" ht="12.75">
      <c r="B25" s="1"/>
      <c r="C25" s="3"/>
      <c r="D25" s="20"/>
      <c r="E25" s="36"/>
      <c r="F25" s="20"/>
      <c r="G25" s="20"/>
      <c r="H25" s="13"/>
      <c r="I25" s="34"/>
      <c r="J25" s="13"/>
      <c r="K25" s="47"/>
      <c r="L25" s="1"/>
      <c r="M25" s="3"/>
      <c r="N25" s="1"/>
      <c r="O25" s="1"/>
      <c r="P25" s="1"/>
      <c r="Q25" s="1"/>
      <c r="R25" s="1"/>
      <c r="AW25" s="2"/>
    </row>
    <row r="26" spans="2:49" ht="12.75">
      <c r="B26" s="49" t="s">
        <v>35</v>
      </c>
      <c r="C26" s="3"/>
      <c r="D26" s="21"/>
      <c r="E26" s="26"/>
      <c r="F26" s="21"/>
      <c r="G26" s="21"/>
      <c r="H26" s="50"/>
      <c r="J26" s="50"/>
      <c r="K26" s="47"/>
      <c r="M26" s="2" t="s">
        <v>18</v>
      </c>
      <c r="AW26" s="2"/>
    </row>
    <row r="27" spans="2:49" ht="12.75">
      <c r="B27" s="6">
        <v>29394.854166666668</v>
      </c>
      <c r="C27" s="4" t="s">
        <v>46</v>
      </c>
      <c r="D27" s="37" t="str">
        <f>M17</f>
        <v>Belgien</v>
      </c>
      <c r="E27" s="11" t="s">
        <v>11</v>
      </c>
      <c r="F27" s="37" t="str">
        <f>M7</f>
        <v>BRD</v>
      </c>
      <c r="G27" s="20"/>
      <c r="H27" s="42">
        <v>1</v>
      </c>
      <c r="I27" s="13" t="s">
        <v>12</v>
      </c>
      <c r="J27" s="42">
        <v>2</v>
      </c>
      <c r="K27" s="7" t="s">
        <v>13</v>
      </c>
      <c r="L27" s="1"/>
      <c r="M27" s="52" t="str">
        <f>IF(J27="","",IF(J27=H27,"falsch!!! K.Remis",IF(H27&gt;J27,D27,F27)))</f>
        <v>BRD</v>
      </c>
      <c r="N27" s="1" t="str">
        <f>N17</f>
        <v>1B</v>
      </c>
      <c r="O27" s="1" t="str">
        <f>N7</f>
        <v>1A</v>
      </c>
      <c r="P27" s="1"/>
      <c r="AW27" s="2"/>
    </row>
    <row r="28" spans="3:49" ht="12.75">
      <c r="C28" s="60">
        <v>47864</v>
      </c>
      <c r="P28" s="1"/>
      <c r="Q28" s="1"/>
      <c r="R28" s="1"/>
      <c r="AW28" s="2"/>
    </row>
    <row r="29" spans="17:49" ht="12.75">
      <c r="Q29" s="1"/>
      <c r="R29" s="1"/>
      <c r="AW29" s="2"/>
    </row>
    <row r="30" spans="2:49" ht="13.5" thickBot="1">
      <c r="B30" s="46"/>
      <c r="C30" s="3"/>
      <c r="D30" s="3"/>
      <c r="E30" s="3"/>
      <c r="F30" s="3"/>
      <c r="AW30" s="2"/>
    </row>
    <row r="31" spans="2:49" ht="14.25" thickBot="1" thickTop="1">
      <c r="B31" s="19" t="s">
        <v>13</v>
      </c>
      <c r="C31" s="1" t="s">
        <v>19</v>
      </c>
      <c r="D31" s="3"/>
      <c r="E31" s="3"/>
      <c r="F31" s="3"/>
      <c r="H31" s="38"/>
      <c r="AW31" s="2"/>
    </row>
    <row r="32" ht="13.5" thickTop="1">
      <c r="AW32" s="2"/>
    </row>
    <row r="33" ht="12.75">
      <c r="AW33" s="2"/>
    </row>
    <row r="34" ht="12.75">
      <c r="AW34" s="2"/>
    </row>
    <row r="35" ht="12.75">
      <c r="AW35" s="2"/>
    </row>
    <row r="36" ht="12.75">
      <c r="AW36" s="2"/>
    </row>
    <row r="37" ht="12.75">
      <c r="AW37" s="2"/>
    </row>
    <row r="38" ht="12.75">
      <c r="AW38" s="2"/>
    </row>
    <row r="39" ht="12.75">
      <c r="AW39" s="2"/>
    </row>
    <row r="40" ht="12.75">
      <c r="AW40" s="2"/>
    </row>
    <row r="41" ht="12.75">
      <c r="AW41" s="2"/>
    </row>
    <row r="42" ht="12.75">
      <c r="AW42" s="2"/>
    </row>
    <row r="43" ht="12.75">
      <c r="AW43" s="2"/>
    </row>
    <row r="44" ht="12.75">
      <c r="AW44" s="2"/>
    </row>
    <row r="45" ht="12.75">
      <c r="AW45" s="2"/>
    </row>
    <row r="46" ht="12.75">
      <c r="AW46" s="2"/>
    </row>
    <row r="47" ht="12.75">
      <c r="AW47" s="2"/>
    </row>
    <row r="48" ht="12.75">
      <c r="AW48" s="2"/>
    </row>
    <row r="49" ht="12.75">
      <c r="AW49" s="2"/>
    </row>
    <row r="50" ht="12.75">
      <c r="AW50" s="2"/>
    </row>
    <row r="51" ht="12.75">
      <c r="AW51" s="2"/>
    </row>
    <row r="52" ht="12.75">
      <c r="AW52" s="2"/>
    </row>
    <row r="53" ht="12.75">
      <c r="AW53" s="2"/>
    </row>
    <row r="54" ht="12.75">
      <c r="AW54" s="2"/>
    </row>
    <row r="55" ht="12.75">
      <c r="AW55" s="2"/>
    </row>
    <row r="56" ht="12.75">
      <c r="AW56" s="2"/>
    </row>
    <row r="57" ht="12.75">
      <c r="AW57" s="2"/>
    </row>
    <row r="58" ht="12.75">
      <c r="AW58" s="2"/>
    </row>
    <row r="59" ht="12.75">
      <c r="AW59" s="2"/>
    </row>
    <row r="60" ht="12.75">
      <c r="AW60" s="2"/>
    </row>
    <row r="61" ht="12.75">
      <c r="AW61" s="2"/>
    </row>
    <row r="62" ht="12.75">
      <c r="AW62" s="2"/>
    </row>
    <row r="63" ht="12.75">
      <c r="AW63" s="2"/>
    </row>
    <row r="64" ht="12.75">
      <c r="AW64" s="2"/>
    </row>
    <row r="65" ht="12.75">
      <c r="AW65" s="2"/>
    </row>
    <row r="66" ht="12.75">
      <c r="AW66" s="2"/>
    </row>
    <row r="67" ht="12.75">
      <c r="AW67" s="2"/>
    </row>
    <row r="68" ht="12.75">
      <c r="AW68" s="2"/>
    </row>
    <row r="69" ht="12.75">
      <c r="AW69" s="2"/>
    </row>
    <row r="70" ht="12.75">
      <c r="AW70" s="2"/>
    </row>
    <row r="71" ht="12.75">
      <c r="AW71" s="2"/>
    </row>
    <row r="72" ht="12.75">
      <c r="AW72" s="2"/>
    </row>
    <row r="73" ht="12.75">
      <c r="AW73" s="2"/>
    </row>
    <row r="74" ht="12.75">
      <c r="AW74" s="2"/>
    </row>
    <row r="75" ht="12.75">
      <c r="AW75" s="2"/>
    </row>
    <row r="76" ht="12.75">
      <c r="AW76" s="2"/>
    </row>
    <row r="77" ht="12.75">
      <c r="AW77" s="2"/>
    </row>
    <row r="78" ht="12.75">
      <c r="AW78" s="2"/>
    </row>
    <row r="79" ht="12.75">
      <c r="AW7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2015-12-29T11:20:43Z</dcterms:modified>
  <cp:category/>
  <cp:version/>
  <cp:contentType/>
  <cp:contentStatus/>
</cp:coreProperties>
</file>