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260" tabRatio="597" activeTab="0"/>
  </bookViews>
  <sheets>
    <sheet name="Spielplan 1976" sheetId="1" r:id="rId1"/>
  </sheets>
  <definedNames/>
  <calcPr fullCalcOnLoad="1"/>
</workbook>
</file>

<file path=xl/sharedStrings.xml><?xml version="1.0" encoding="utf-8"?>
<sst xmlns="http://schemas.openxmlformats.org/spreadsheetml/2006/main" count="599" uniqueCount="95">
  <si>
    <t>-</t>
  </si>
  <si>
    <t>:</t>
  </si>
  <si>
    <t>ok</t>
  </si>
  <si>
    <t>Halbfinale</t>
  </si>
  <si>
    <t>F1</t>
  </si>
  <si>
    <t>F2</t>
  </si>
  <si>
    <t>Finale</t>
  </si>
  <si>
    <t>OK</t>
  </si>
  <si>
    <t>Um Platz 3</t>
  </si>
  <si>
    <t>Viertelfinale</t>
  </si>
  <si>
    <t>HF1</t>
  </si>
  <si>
    <t>HF2</t>
  </si>
  <si>
    <t>Vorrunde</t>
  </si>
  <si>
    <t>SP</t>
  </si>
  <si>
    <t>Gruppe A</t>
  </si>
  <si>
    <t xml:space="preserve"> </t>
  </si>
  <si>
    <t>Tabelle</t>
  </si>
  <si>
    <t>P+</t>
  </si>
  <si>
    <t>P-</t>
  </si>
  <si>
    <t>T+</t>
  </si>
  <si>
    <t>T-</t>
  </si>
  <si>
    <t>T+/-</t>
  </si>
  <si>
    <t>G</t>
  </si>
  <si>
    <t>Berechnungen</t>
  </si>
  <si>
    <t>P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</si>
  <si>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</si>
  <si>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</si>
  <si>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</si>
  <si>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</si>
  <si>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</si>
  <si>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</si>
  <si>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</si>
  <si>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</si>
  <si>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</si>
  <si>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Gruppe E</t>
  </si>
  <si>
    <t>Datum/Zeit</t>
  </si>
  <si>
    <t>Spielort</t>
  </si>
  <si>
    <t>1A</t>
  </si>
  <si>
    <t>L0=AE hebelt Berechnung aus (top level Losen)</t>
  </si>
  <si>
    <t>1E</t>
  </si>
  <si>
    <t>L1=AK hebelt Direktvergleich (S1) aus</t>
  </si>
  <si>
    <t>L4=AV Losen UEFA-Koeffizient, Fairplay oder Münzwurf</t>
  </si>
  <si>
    <t>Gruppe B</t>
  </si>
  <si>
    <t>Gruppe F</t>
  </si>
  <si>
    <t>1B</t>
  </si>
  <si>
    <t>1F</t>
  </si>
  <si>
    <t>Gruppe C</t>
  </si>
  <si>
    <t>Gruppe G</t>
  </si>
  <si>
    <t>1C</t>
  </si>
  <si>
    <t>1G</t>
  </si>
  <si>
    <t>Gruppe D</t>
  </si>
  <si>
    <t>Gruppe H</t>
  </si>
  <si>
    <t>1D</t>
  </si>
  <si>
    <t>1H</t>
  </si>
  <si>
    <t>Beim DV zählen Auswärtstore doppelt</t>
  </si>
  <si>
    <t>Europameister</t>
  </si>
  <si>
    <t>;</t>
  </si>
  <si>
    <t>HF3</t>
  </si>
  <si>
    <t>HF4</t>
  </si>
  <si>
    <t>V1</t>
  </si>
  <si>
    <t>V2</t>
  </si>
  <si>
    <t>England</t>
  </si>
  <si>
    <t>Tschechoslowakei</t>
  </si>
  <si>
    <t>Portugal</t>
  </si>
  <si>
    <t>Zypern</t>
  </si>
  <si>
    <t>Österreich</t>
  </si>
  <si>
    <t>Wales</t>
  </si>
  <si>
    <t>Luxemburg</t>
  </si>
  <si>
    <t>Ungarn</t>
  </si>
  <si>
    <t>Norwegen</t>
  </si>
  <si>
    <t>Nordirland</t>
  </si>
  <si>
    <t>Schweden</t>
  </si>
  <si>
    <t>Jugoslawien</t>
  </si>
  <si>
    <t>Spanien</t>
  </si>
  <si>
    <t>Dänemark</t>
  </si>
  <si>
    <t xml:space="preserve">Rumänien </t>
  </si>
  <si>
    <t>Schottland</t>
  </si>
  <si>
    <t>Finnland</t>
  </si>
  <si>
    <t>Polen</t>
  </si>
  <si>
    <t>Niederlande</t>
  </si>
  <si>
    <t>Italien</t>
  </si>
  <si>
    <t>Irland</t>
  </si>
  <si>
    <t>Sowjetunion</t>
  </si>
  <si>
    <t>Türkei</t>
  </si>
  <si>
    <t>Schweiz</t>
  </si>
  <si>
    <t>Island</t>
  </si>
  <si>
    <t>Belgien</t>
  </si>
  <si>
    <t>Frankreich</t>
  </si>
  <si>
    <t>DDR</t>
  </si>
  <si>
    <t>Bulgarien</t>
  </si>
  <si>
    <t>Griechenland</t>
  </si>
  <si>
    <t>BRD</t>
  </si>
  <si>
    <t>Malta</t>
  </si>
  <si>
    <t>Belgrad</t>
  </si>
  <si>
    <t>Zagreb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</si>
</sst>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5" borderId="0" xfId="0" applyFont="1" applyFill="1" applyAlignment="1" applyProtection="1">
      <alignment horizontal="left"/>
      <protection/>
    </xf>
    <xf numFmtId="0" fontId="8" fillId="5" borderId="0" xfId="0" applyFont="1" applyFill="1" applyAlignment="1" applyProtection="1">
      <alignment horizontal="left"/>
      <protection/>
    </xf>
    <xf numFmtId="0" fontId="7" fillId="5" borderId="0" xfId="0" applyFont="1" applyFill="1" applyAlignment="1" applyProtection="1">
      <alignment horizontal="left"/>
      <protection/>
    </xf>
    <xf numFmtId="0" fontId="4" fillId="5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left"/>
      <protection/>
    </xf>
    <xf numFmtId="0" fontId="1" fillId="6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8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 horizontal="left"/>
      <protection/>
    </xf>
    <xf numFmtId="0" fontId="1" fillId="11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left"/>
      <protection/>
    </xf>
    <xf numFmtId="0" fontId="2" fillId="12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12" borderId="0" xfId="0" applyFont="1" applyFill="1" applyAlignment="1" applyProtection="1">
      <alignment horizontal="left"/>
      <protection/>
    </xf>
    <xf numFmtId="0" fontId="6" fillId="12" borderId="0" xfId="0" applyFont="1" applyFill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4" fontId="0" fillId="0" borderId="0" xfId="0" applyNumberFormat="1" applyAlignment="1" applyProtection="1" quotePrefix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0" fillId="12" borderId="0" xfId="0" applyFont="1" applyFill="1" applyAlignment="1" applyProtection="1">
      <alignment horizontal="left"/>
      <protection/>
    </xf>
    <xf numFmtId="22" fontId="0" fillId="0" borderId="0" xfId="0" applyNumberFormat="1" applyAlignment="1" applyProtection="1" quotePrefix="1">
      <alignment horizontal="center"/>
      <protection/>
    </xf>
    <xf numFmtId="22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67"/>
  <sheetViews>
    <sheetView tabSelected="1" workbookViewId="0" topLeftCell="A79">
      <selection activeCell="H114" sqref="H114"/>
    </sheetView>
  </sheetViews>
  <sheetFormatPr defaultColWidth="11.421875" defaultRowHeight="12.75"/>
  <cols>
    <col min="1" max="1" width="3.57421875" style="2" customWidth="1"/>
    <col min="2" max="2" width="16.28125" style="77" customWidth="1"/>
    <col min="3" max="3" width="15.421875" style="2" customWidth="1"/>
    <col min="4" max="4" width="18.57421875" style="2" customWidth="1"/>
    <col min="5" max="5" width="2.00390625" style="2" customWidth="1"/>
    <col min="6" max="6" width="18.57421875" style="2" customWidth="1"/>
    <col min="7" max="7" width="1.57421875" style="2" customWidth="1"/>
    <col min="8" max="8" width="3.57421875" style="7" customWidth="1"/>
    <col min="9" max="9" width="1.57421875" style="7" customWidth="1"/>
    <col min="10" max="10" width="3.57421875" style="7" customWidth="1"/>
    <col min="11" max="11" width="3.00390625" style="5" customWidth="1"/>
    <col min="12" max="12" width="2.00390625" style="2" customWidth="1"/>
    <col min="13" max="13" width="18.57421875" style="18" customWidth="1"/>
    <col min="14" max="17" width="4.28125" style="2" customWidth="1"/>
    <col min="18" max="18" width="3.8515625" style="2" customWidth="1"/>
    <col min="19" max="19" width="3.8515625" style="16" customWidth="1"/>
    <col min="20" max="22" width="2.00390625" style="16" hidden="1" customWidth="1"/>
    <col min="23" max="23" width="1.7109375" style="16" hidden="1" customWidth="1"/>
    <col min="24" max="24" width="3.00390625" style="16" hidden="1" customWidth="1"/>
    <col min="25" max="25" width="17.140625" style="16" hidden="1" customWidth="1"/>
    <col min="26" max="26" width="4.00390625" style="16" hidden="1" customWidth="1"/>
    <col min="27" max="27" width="3.28125" style="16" hidden="1" customWidth="1"/>
    <col min="28" max="28" width="3.00390625" style="16" hidden="1" customWidth="1"/>
    <col min="29" max="29" width="4.421875" style="16" hidden="1" customWidth="1"/>
    <col min="30" max="30" width="19.28125" style="16" hidden="1" customWidth="1"/>
    <col min="31" max="31" width="3.140625" style="6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0" style="1" hidden="1" customWidth="1"/>
    <col min="50" max="52" width="0" style="2" hidden="1" customWidth="1"/>
    <col min="53" max="53" width="3.57421875" style="2" customWidth="1"/>
    <col min="54" max="54" width="11.7109375" style="77" customWidth="1"/>
    <col min="55" max="55" width="15.421875" style="2" customWidth="1"/>
    <col min="56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7" customWidth="1"/>
    <col min="61" max="61" width="1.57421875" style="7" customWidth="1"/>
    <col min="62" max="62" width="3.57421875" style="7" customWidth="1"/>
    <col min="63" max="63" width="3.00390625" style="5" customWidth="1"/>
    <col min="64" max="64" width="2.00390625" style="2" customWidth="1"/>
    <col min="65" max="65" width="14.28125" style="18" customWidth="1"/>
    <col min="66" max="69" width="4.28125" style="2" customWidth="1"/>
    <col min="70" max="70" width="3.8515625" style="2" customWidth="1"/>
    <col min="71" max="71" width="3.8515625" style="16" customWidth="1"/>
    <col min="72" max="74" width="2.00390625" style="16" hidden="1" customWidth="1"/>
    <col min="75" max="75" width="1.7109375" style="16" hidden="1" customWidth="1"/>
    <col min="76" max="76" width="3.00390625" style="16" hidden="1" customWidth="1"/>
    <col min="77" max="77" width="14.28125" style="16" hidden="1" customWidth="1"/>
    <col min="78" max="78" width="2.28125" style="16" hidden="1" customWidth="1"/>
    <col min="79" max="79" width="3.28125" style="16" hidden="1" customWidth="1"/>
    <col min="80" max="80" width="3.00390625" style="16" hidden="1" customWidth="1"/>
    <col min="81" max="81" width="4.421875" style="16" hidden="1" customWidth="1"/>
    <col min="82" max="82" width="19.28125" style="16" hidden="1" customWidth="1"/>
    <col min="83" max="83" width="3.140625" style="6" hidden="1" customWidth="1"/>
    <col min="84" max="84" width="3.57421875" style="2" hidden="1" customWidth="1"/>
    <col min="85" max="88" width="2.8515625" style="2" hidden="1" customWidth="1"/>
    <col min="89" max="89" width="3.140625" style="2" hidden="1" customWidth="1"/>
    <col min="90" max="90" width="6.421875" style="2" hidden="1" customWidth="1"/>
    <col min="91" max="94" width="2.8515625" style="2" hidden="1" customWidth="1"/>
    <col min="95" max="95" width="7.7109375" style="2" hidden="1" customWidth="1"/>
    <col min="96" max="99" width="3.00390625" style="2" hidden="1" customWidth="1"/>
    <col min="100" max="100" width="3.140625" style="2" hidden="1" customWidth="1"/>
    <col min="101" max="104" width="0" style="2" hidden="1" customWidth="1"/>
    <col min="105" max="16384" width="11.421875" style="2" customWidth="1"/>
  </cols>
  <sheetData>
    <row r="1" spans="1:101" s="11" customFormat="1" ht="14.25" thickBot="1" thickTop="1">
      <c r="A1" s="11" t="s">
        <v>13</v>
      </c>
      <c r="B1" s="77" t="s">
        <v>12</v>
      </c>
      <c r="C1" s="40" t="s">
        <v>14</v>
      </c>
      <c r="D1" s="8" t="s">
        <v>15</v>
      </c>
      <c r="E1" s="30"/>
      <c r="F1" s="8"/>
      <c r="G1" s="41"/>
      <c r="H1" s="42"/>
      <c r="I1" s="43"/>
      <c r="J1" s="10"/>
      <c r="K1" s="44"/>
      <c r="L1" s="8"/>
      <c r="M1" s="45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16"/>
      <c r="T1" s="16"/>
      <c r="U1" s="16"/>
      <c r="V1" s="16"/>
      <c r="W1" s="14"/>
      <c r="X1" s="14" t="s">
        <v>22</v>
      </c>
      <c r="Y1" s="46" t="s">
        <v>23</v>
      </c>
      <c r="Z1" s="14" t="s">
        <v>24</v>
      </c>
      <c r="AA1" s="14" t="s">
        <v>19</v>
      </c>
      <c r="AB1" s="14" t="s">
        <v>20</v>
      </c>
      <c r="AC1" s="14" t="s">
        <v>21</v>
      </c>
      <c r="AD1" s="14"/>
      <c r="AE1" s="44" t="s">
        <v>25</v>
      </c>
      <c r="AF1" s="12" t="s">
        <v>26</v>
      </c>
      <c r="AG1" s="12"/>
      <c r="AH1" s="12"/>
      <c r="AI1" s="12"/>
      <c r="AJ1" s="12" t="s">
        <v>27</v>
      </c>
      <c r="AK1" s="9" t="s">
        <v>28</v>
      </c>
      <c r="AL1" s="12" t="s">
        <v>29</v>
      </c>
      <c r="AM1" s="12"/>
      <c r="AN1" s="12"/>
      <c r="AO1" s="12"/>
      <c r="AP1" s="12" t="s">
        <v>30</v>
      </c>
      <c r="AQ1" s="12" t="s">
        <v>31</v>
      </c>
      <c r="AR1" s="12"/>
      <c r="AS1" s="12"/>
      <c r="AT1" s="12"/>
      <c r="AU1" s="38" t="s">
        <v>32</v>
      </c>
      <c r="AV1" s="9" t="s">
        <v>33</v>
      </c>
      <c r="AW1" s="47" t="s">
        <v>18</v>
      </c>
      <c r="BA1" s="11" t="s">
        <v>13</v>
      </c>
      <c r="BB1" s="77" t="s">
        <v>12</v>
      </c>
      <c r="BC1" s="48" t="s">
        <v>34</v>
      </c>
      <c r="BD1" s="8" t="s">
        <v>15</v>
      </c>
      <c r="BE1" s="30"/>
      <c r="BF1" s="8"/>
      <c r="BG1" s="41"/>
      <c r="BH1" s="42"/>
      <c r="BI1" s="43"/>
      <c r="BJ1" s="10"/>
      <c r="BK1" s="44"/>
      <c r="BL1" s="8"/>
      <c r="BM1" s="45" t="s">
        <v>16</v>
      </c>
      <c r="BN1" s="8" t="s">
        <v>17</v>
      </c>
      <c r="BO1" s="8" t="s">
        <v>18</v>
      </c>
      <c r="BP1" s="8" t="s">
        <v>19</v>
      </c>
      <c r="BQ1" s="8" t="s">
        <v>20</v>
      </c>
      <c r="BR1" s="8" t="s">
        <v>21</v>
      </c>
      <c r="BS1" s="16"/>
      <c r="BT1" s="16"/>
      <c r="BU1" s="16"/>
      <c r="BV1" s="16"/>
      <c r="BW1" s="14"/>
      <c r="BX1" s="14" t="s">
        <v>22</v>
      </c>
      <c r="BY1" s="46" t="s">
        <v>23</v>
      </c>
      <c r="BZ1" s="14" t="s">
        <v>24</v>
      </c>
      <c r="CA1" s="14" t="s">
        <v>19</v>
      </c>
      <c r="CB1" s="14" t="s">
        <v>20</v>
      </c>
      <c r="CC1" s="14" t="s">
        <v>21</v>
      </c>
      <c r="CD1" s="14"/>
      <c r="CE1" s="44" t="s">
        <v>25</v>
      </c>
      <c r="CF1" s="12" t="s">
        <v>26</v>
      </c>
      <c r="CG1" s="12"/>
      <c r="CH1" s="12"/>
      <c r="CI1" s="12"/>
      <c r="CJ1" s="12" t="s">
        <v>27</v>
      </c>
      <c r="CK1" s="9" t="s">
        <v>28</v>
      </c>
      <c r="CL1" s="12" t="s">
        <v>29</v>
      </c>
      <c r="CM1" s="12"/>
      <c r="CN1" s="12"/>
      <c r="CO1" s="12"/>
      <c r="CP1" s="12" t="s">
        <v>30</v>
      </c>
      <c r="CQ1" s="12" t="s">
        <v>31</v>
      </c>
      <c r="CR1" s="12"/>
      <c r="CS1" s="12"/>
      <c r="CT1" s="12"/>
      <c r="CU1" s="38" t="s">
        <v>32</v>
      </c>
      <c r="CV1" s="9" t="s">
        <v>33</v>
      </c>
      <c r="CW1" s="47" t="s">
        <v>18</v>
      </c>
    </row>
    <row r="2" spans="2:101" ht="13.5" thickTop="1">
      <c r="B2" s="77" t="s">
        <v>35</v>
      </c>
      <c r="C2" s="3" t="s">
        <v>36</v>
      </c>
      <c r="L2" s="1"/>
      <c r="M2" s="18" t="str">
        <f>VLOOKUP(1,X2:AC5,2,FALSE)</f>
        <v>Tschechoslowakei</v>
      </c>
      <c r="N2" s="2">
        <f>VLOOKUP(1,X2:AC5,3,FALSE)</f>
        <v>9</v>
      </c>
      <c r="O2" s="2">
        <f>VLOOKUP(1,X2:AW5,26,FALSE)</f>
        <v>3</v>
      </c>
      <c r="P2" s="2">
        <f>VLOOKUP(1,X2:AC5,4,FALSE)</f>
        <v>15</v>
      </c>
      <c r="Q2" s="2">
        <f>VLOOKUP(1,X2:AC5,5,FALSE)</f>
        <v>5</v>
      </c>
      <c r="R2" s="2">
        <f>VLOOKUP(1,X2:AC5,6,FALSE)</f>
        <v>10</v>
      </c>
      <c r="T2" s="49"/>
      <c r="U2" s="50">
        <f>IF(H3="",0,IF(K3=$B$114,IF(H3&gt;J3,2,IF(H3=J3,1,0)),0))</f>
        <v>2</v>
      </c>
      <c r="V2" s="50">
        <f>IF(H5="",0,IF(K5=$B$114,IF(H5&gt;J5,2,IF(H5=J5,1,0)),0))</f>
        <v>1</v>
      </c>
      <c r="W2" s="50">
        <f>IF(J7="",0,IF(K7=$B$114,IF(H7&lt;J7,2,IF(H7=J7,1,0)),0))</f>
        <v>2</v>
      </c>
      <c r="X2" s="51">
        <f>RANK(AD2,AD2:AD5)</f>
        <v>2</v>
      </c>
      <c r="Y2" s="52" t="s">
        <v>61</v>
      </c>
      <c r="Z2" s="51">
        <f>SUM(T2:W2)+SUM(T10:W10)</f>
        <v>8</v>
      </c>
      <c r="AA2" s="51">
        <f>SUM(T6:W6)+SUM(T14:W14)</f>
        <v>11</v>
      </c>
      <c r="AB2" s="51">
        <f>SUM(T6:T9)+SUM(T14:T17)</f>
        <v>3</v>
      </c>
      <c r="AC2" s="51">
        <f>AA2-AB2</f>
        <v>8</v>
      </c>
      <c r="AD2" s="53">
        <f>IF(Q8="",AE2*10000000000000000+Z2*100000000000000+AC2*1000000000000+AA2*10000000000+AK2*100000000+AJ2*1000000+AP2*10000+AU2*100+AV2,AE2*10000000000000000+Z2*100000000000000+AK2*1000000000000+AJ2*10000000000+AP2*100000000+AU2*1000000+AC2*10000+AA2*100+AV2)</f>
        <v>808110000000004</v>
      </c>
      <c r="AE2" s="54"/>
      <c r="AF2" s="55"/>
      <c r="AG2" s="55">
        <f>IF(Z2=Z3,U2-T3+U10-T11,0)</f>
        <v>0</v>
      </c>
      <c r="AH2" s="55">
        <f>IF(Z2=Z4,V2-T4+V10-T12,0)</f>
        <v>0</v>
      </c>
      <c r="AI2" s="55">
        <f>IF(Z2=Z5,W2-T5+W10-T13,0)</f>
        <v>0</v>
      </c>
      <c r="AJ2" s="55">
        <f>SUM(AF2:AI2)</f>
        <v>0</v>
      </c>
      <c r="AK2" s="54"/>
      <c r="AL2" s="55"/>
      <c r="AM2" s="55">
        <f>IF(Z2=Z3,U6-T7+2*(U14-T15),0)</f>
        <v>0</v>
      </c>
      <c r="AN2" s="55">
        <f>IF(Z2=Z4,V6-T8+2*(V14-T16),0)</f>
        <v>0</v>
      </c>
      <c r="AO2" s="55">
        <f>IF(Z2=Z5,2*(W6-T9)+(W14-T17),0)</f>
        <v>0</v>
      </c>
      <c r="AP2" s="55">
        <f>SUM(AL2:AO2)</f>
        <v>0</v>
      </c>
      <c r="AQ2" s="55"/>
      <c r="AR2" s="55">
        <f>IF(Z2=Z3,U6+2*U14,0)</f>
        <v>0</v>
      </c>
      <c r="AS2" s="55">
        <f>IF(Z2=Z4,V6+2*V14,0)</f>
        <v>0</v>
      </c>
      <c r="AT2" s="55">
        <f>IF(Z2=Z5,2*W6+W14,0)</f>
        <v>0</v>
      </c>
      <c r="AU2" s="55">
        <f>SUM(AQ2:AT2)</f>
        <v>0</v>
      </c>
      <c r="AV2" s="54">
        <v>4</v>
      </c>
      <c r="AW2" s="56">
        <f>SUM(T2:T5)+SUM(T10:T13)</f>
        <v>4</v>
      </c>
      <c r="BB2" s="77" t="s">
        <v>35</v>
      </c>
      <c r="BC2" s="3" t="s">
        <v>36</v>
      </c>
      <c r="BL2" s="1"/>
      <c r="BM2" s="18" t="str">
        <f>VLOOKUP(1,BX2:CC5,2,FALSE)</f>
        <v>Niederlande</v>
      </c>
      <c r="BN2" s="2">
        <f>VLOOKUP(1,BX2:CC5,3,FALSE)</f>
        <v>8</v>
      </c>
      <c r="BO2" s="2">
        <f>VLOOKUP(1,BX2:CW5,26,FALSE)</f>
        <v>4</v>
      </c>
      <c r="BP2" s="2">
        <f>VLOOKUP(1,BX2:CC5,4,FALSE)</f>
        <v>14</v>
      </c>
      <c r="BQ2" s="2">
        <f>VLOOKUP(1,BX2:CC5,5,FALSE)</f>
        <v>8</v>
      </c>
      <c r="BR2" s="2">
        <f>VLOOKUP(1,BX2:CC5,6,FALSE)</f>
        <v>6</v>
      </c>
      <c r="BT2" s="49"/>
      <c r="BU2" s="50">
        <f>IF(BH3="",0,IF(BK3=$B$114,IF(BH3&gt;BJ3,2,IF(BH3=BJ3,1,0)),0))</f>
        <v>0</v>
      </c>
      <c r="BV2" s="50">
        <f>IF(BH5="",0,IF(BK5=$B$114,IF(BH5&gt;BJ5,2,IF(BH5=BJ5,1,0)),0))</f>
        <v>0</v>
      </c>
      <c r="BW2" s="50">
        <f>IF(BJ7="",0,IF(BK8=$B$114,IF(BH7&lt;BJ7,2,IF(BH7=BJ7,1,0)),0))</f>
        <v>1</v>
      </c>
      <c r="BX2" s="51">
        <f>RANK(CD2,CD2:CD5)</f>
        <v>4</v>
      </c>
      <c r="BY2" s="52" t="s">
        <v>77</v>
      </c>
      <c r="BZ2" s="51">
        <f>SUM(BT2:BW2)+SUM(BT10:BW10)</f>
        <v>1</v>
      </c>
      <c r="CA2" s="51">
        <f>SUM(BT6:BW6)+SUM(BT14:BW14)</f>
        <v>3</v>
      </c>
      <c r="CB2" s="51">
        <f>SUM(BT6:BT9)+SUM(BT14:BT17)</f>
        <v>13</v>
      </c>
      <c r="CC2" s="51">
        <f>CA2-CB2</f>
        <v>-10</v>
      </c>
      <c r="CD2" s="53">
        <f>IF(BQ8="",CE2*10000000000000000+BZ2*100000000000000+CC2*1000000000000+CA2*10000000000+CK2*100000000+CJ2*1000000+CP2*10000+CU2*100+CV2,CE2*10000000000000000+BZ2*100000000000000+CK2*1000000000000+CJ2*10000000000+CP2*100000000+CU2*1000000+CC2*10000+CA2*100+CV2)</f>
        <v>90030000000004</v>
      </c>
      <c r="CE2" s="54"/>
      <c r="CF2" s="55"/>
      <c r="CG2" s="55">
        <f>IF(BZ2=BZ3,BU2-BT3+BU10-BT11,0)</f>
        <v>0</v>
      </c>
      <c r="CH2" s="55">
        <f>IF(BZ2=BZ4,BV2-BT4+BV10-BT12,0)</f>
        <v>0</v>
      </c>
      <c r="CI2" s="55">
        <f>IF(BZ2=BZ5,BW2-BT5+BW10-BT13,0)</f>
        <v>0</v>
      </c>
      <c r="CJ2" s="55">
        <f>SUM(CF2:CI2)</f>
        <v>0</v>
      </c>
      <c r="CK2" s="54"/>
      <c r="CL2" s="55"/>
      <c r="CM2" s="55">
        <f>IF(BZ2=BZ3,BU6-BT7+2*(BU14-BT15),0)</f>
        <v>0</v>
      </c>
      <c r="CN2" s="55">
        <f>IF(BZ2=BZ4,BV6-BT8+2*(BV14-BT16),0)</f>
        <v>0</v>
      </c>
      <c r="CO2" s="55">
        <f>IF(BZ2=BZ5,2*(BW6-BT9)+(BW14-BT17),0)</f>
        <v>0</v>
      </c>
      <c r="CP2" s="55">
        <f>SUM(CL2:CO2)</f>
        <v>0</v>
      </c>
      <c r="CQ2" s="55"/>
      <c r="CR2" s="55">
        <f>IF(BZ2=BZ3,BU6+2*BU14,0)</f>
        <v>0</v>
      </c>
      <c r="CS2" s="55">
        <f>IF(BZ2=BZ4,BV6+2*BV14,0)</f>
        <v>0</v>
      </c>
      <c r="CT2" s="55">
        <f>IF(BZ2=BZ5,2*BW6+BW14,0)</f>
        <v>0</v>
      </c>
      <c r="CU2" s="55">
        <f>SUM(CQ2:CT2)</f>
        <v>0</v>
      </c>
      <c r="CV2" s="54">
        <v>4</v>
      </c>
      <c r="CW2" s="56">
        <f>SUM(BT2:BT5)+SUM(BT10:BT13)</f>
        <v>11</v>
      </c>
    </row>
    <row r="3" spans="2:101" ht="12.75">
      <c r="B3" s="77">
        <v>27332</v>
      </c>
      <c r="C3" s="4"/>
      <c r="D3" s="46" t="str">
        <f>Y2</f>
        <v>England</v>
      </c>
      <c r="E3" s="31" t="s">
        <v>0</v>
      </c>
      <c r="F3" s="46" t="str">
        <f>Y3</f>
        <v>Tschechoslowakei</v>
      </c>
      <c r="G3" s="14"/>
      <c r="H3" s="26">
        <v>3</v>
      </c>
      <c r="I3" s="19" t="s">
        <v>1</v>
      </c>
      <c r="J3" s="26">
        <v>0</v>
      </c>
      <c r="K3" s="5" t="s">
        <v>2</v>
      </c>
      <c r="L3" s="1"/>
      <c r="M3" s="18" t="str">
        <f>VLOOKUP(2,X2:AC5,2,FALSE)</f>
        <v>England</v>
      </c>
      <c r="N3" s="2">
        <f>VLOOKUP(2,X2:AC5,3,FALSE)</f>
        <v>8</v>
      </c>
      <c r="O3" s="2">
        <f>VLOOKUP(2,X2:AW5,26,FALSE)</f>
        <v>4</v>
      </c>
      <c r="P3" s="2">
        <f>VLOOKUP(2,X2:AC5,4,FALSE)</f>
        <v>11</v>
      </c>
      <c r="Q3" s="2">
        <f>VLOOKUP(2,X2:AC5,5,FALSE)</f>
        <v>3</v>
      </c>
      <c r="R3" s="2">
        <f>VLOOKUP(2,X2:AC5,6,FALSE)</f>
        <v>8</v>
      </c>
      <c r="T3" s="50">
        <f>IF(J3="",0,IF(K3=$B$114,IF(H3&lt;J3,2,IF(H3=J3,1,0)),0))</f>
        <v>0</v>
      </c>
      <c r="U3" s="49"/>
      <c r="V3" s="50">
        <f>IF(H8="",0,IF(K8=$B$114,IF(H8&gt;J8,2,IF(H8=J8,1,0)),0))</f>
        <v>2</v>
      </c>
      <c r="W3" s="50">
        <f>IF(H6="",0,IF(K6=$B$114,IF(H6&gt;J6,2,IF(H6=J6,1,0)),0))</f>
        <v>2</v>
      </c>
      <c r="X3" s="51">
        <f>RANK(AD3,AD2:AD5)</f>
        <v>1</v>
      </c>
      <c r="Y3" s="52" t="s">
        <v>62</v>
      </c>
      <c r="Z3" s="51">
        <f>SUM(T3:W3)+SUM(T11:W11)</f>
        <v>9</v>
      </c>
      <c r="AA3" s="51">
        <f>SUM(T7:W7)+SUM(T15:W15)</f>
        <v>15</v>
      </c>
      <c r="AB3" s="51">
        <f>SUM(U6:U9)+SUM(U14:U17)</f>
        <v>5</v>
      </c>
      <c r="AC3" s="51">
        <f>AA3-AB3</f>
        <v>10</v>
      </c>
      <c r="AD3" s="53">
        <f>IF(Q9="",AE3*10000000000000000+Z3*100000000000000+AC3*1000000000000+AA3*10000000000+AK3*100000000+AJ3*1000000+AP3*10000+AU3*100+AV3,AE3*10000000000000000+Z3*100000000000000+AK3*1000000000000+AJ3*10000000000+AP3*100000000+AU3*1000000+AC3*10000+AA3*100+AV3)</f>
        <v>910150000000003</v>
      </c>
      <c r="AE3" s="54"/>
      <c r="AF3" s="55">
        <f>IF(Z3=Z2,T3-U2+T11-U11,0)</f>
        <v>0</v>
      </c>
      <c r="AG3" s="55"/>
      <c r="AH3" s="55">
        <f>IF(Z3=Z4,V3-U4+V10-T12,0)</f>
        <v>0</v>
      </c>
      <c r="AI3" s="55">
        <f>IF(Z3=Z5,W3-U5+W11-U13,0)</f>
        <v>0</v>
      </c>
      <c r="AJ3" s="55">
        <f>SUM(AF3:AI3)</f>
        <v>0</v>
      </c>
      <c r="AK3" s="54"/>
      <c r="AL3" s="55">
        <f>IF(Z3=Z2,2*(T7-U6)+(T15-U14),0)</f>
        <v>0</v>
      </c>
      <c r="AM3" s="55"/>
      <c r="AN3" s="55">
        <f>IF(Z3=Z4,V7-U8+2*(V15-U16),0)</f>
        <v>0</v>
      </c>
      <c r="AO3" s="55">
        <f>IF(Z3=Z5,W7-U9+2*(W15-U17),0)</f>
        <v>0</v>
      </c>
      <c r="AP3" s="55">
        <f>SUM(AL3:AO3)</f>
        <v>0</v>
      </c>
      <c r="AQ3" s="55">
        <f>IF(Z3=Z2,2*T7+T15,0)</f>
        <v>0</v>
      </c>
      <c r="AR3" s="55"/>
      <c r="AS3" s="55">
        <f>IF(Z3=Z4,V7+2*V15,0)</f>
        <v>0</v>
      </c>
      <c r="AT3" s="55">
        <f>IF(Z3=Z5,W7+2*W15,0)</f>
        <v>0</v>
      </c>
      <c r="AU3" s="55">
        <f>SUM(AQ3:AT3)</f>
        <v>0</v>
      </c>
      <c r="AV3" s="54">
        <v>3</v>
      </c>
      <c r="AW3" s="56">
        <f>SUM(U2:U5)+SUM(U10:U13)</f>
        <v>3</v>
      </c>
      <c r="BB3" s="77">
        <v>27273</v>
      </c>
      <c r="BC3" s="4"/>
      <c r="BD3" s="46" t="str">
        <f>BY2</f>
        <v>Finnland</v>
      </c>
      <c r="BE3" s="31" t="s">
        <v>0</v>
      </c>
      <c r="BF3" s="46" t="str">
        <f>BY3</f>
        <v>Polen</v>
      </c>
      <c r="BG3" s="14"/>
      <c r="BH3" s="26">
        <v>1</v>
      </c>
      <c r="BI3" s="19" t="s">
        <v>1</v>
      </c>
      <c r="BJ3" s="26">
        <v>2</v>
      </c>
      <c r="BK3" s="5" t="s">
        <v>2</v>
      </c>
      <c r="BL3" s="1"/>
      <c r="BM3" s="18" t="str">
        <f>VLOOKUP(2,BX2:CC5,2,FALSE)</f>
        <v>Polen</v>
      </c>
      <c r="BN3" s="2">
        <f>VLOOKUP(2,BX2:CC5,3,FALSE)</f>
        <v>8</v>
      </c>
      <c r="BO3" s="2">
        <f>VLOOKUP(2,BX2:CW5,26,FALSE)</f>
        <v>4</v>
      </c>
      <c r="BP3" s="2">
        <f>VLOOKUP(2,BX2:CC5,4,FALSE)</f>
        <v>9</v>
      </c>
      <c r="BQ3" s="2">
        <f>VLOOKUP(2,BX2:CC5,5,FALSE)</f>
        <v>5</v>
      </c>
      <c r="BR3" s="2">
        <f>VLOOKUP(2,BX2:CC5,6,FALSE)</f>
        <v>4</v>
      </c>
      <c r="BT3" s="50">
        <f>IF(BJ3="",0,IF(BK3=$B$114,IF(BH3&lt;BJ3,2,IF(BH3=BJ3,1,0)),0))</f>
        <v>2</v>
      </c>
      <c r="BU3" s="49"/>
      <c r="BV3" s="50">
        <f>IF(BH8="",0,IF(BK7=$B$114,IF(BH8&gt;BJ8,2,IF(BH8=BJ8,1,0)),0))</f>
        <v>2</v>
      </c>
      <c r="BW3" s="50">
        <f>IF(BH6="",0,IF(BK6=$B$114,IF(BH6&gt;BJ6,2,IF(BH6=BJ6,1,0)),0))</f>
        <v>1</v>
      </c>
      <c r="BX3" s="51">
        <f>RANK(CD3,CD2:CD5)</f>
        <v>2</v>
      </c>
      <c r="BY3" s="52" t="s">
        <v>78</v>
      </c>
      <c r="BZ3" s="51">
        <f>SUM(BT3:BW3)+SUM(BT11:BW11)</f>
        <v>8</v>
      </c>
      <c r="CA3" s="51">
        <f>SUM(BT7:BW7)+SUM(BT15:BW15)</f>
        <v>9</v>
      </c>
      <c r="CB3" s="51">
        <f>SUM(BU6:BU9)+SUM(BU14:BU17)</f>
        <v>5</v>
      </c>
      <c r="CC3" s="51">
        <f>CA3-CB3</f>
        <v>4</v>
      </c>
      <c r="CD3" s="53">
        <f>IF(BQ9="",CE3*10000000000000000+BZ3*100000000000000+CC3*1000000000000+CA3*10000000000+CK3*100000000+CJ3*1000000+CP3*10000+CU3*100+CV3,CE3*10000000000000000+BZ3*100000000000000+CK3*1000000000000+CJ3*10000000000+CP3*100000000+CU3*1000000+CC3*10000+CA3*100+CV3)</f>
        <v>804089999970403</v>
      </c>
      <c r="CE3" s="54"/>
      <c r="CF3" s="55">
        <f>IF(BZ3=BZ2,BT3-BU2+BT11-BU11,0)</f>
        <v>0</v>
      </c>
      <c r="CG3" s="55"/>
      <c r="CH3" s="55">
        <f>IF(BZ3=BZ4,BV3-BU4+BV10-BT12,0)</f>
        <v>0</v>
      </c>
      <c r="CI3" s="55">
        <f>IF(BZ3=BZ5,BW3-BU5+BW11-BU13,0)</f>
        <v>0</v>
      </c>
      <c r="CJ3" s="55">
        <f>SUM(CF3:CI3)</f>
        <v>0</v>
      </c>
      <c r="CK3" s="54"/>
      <c r="CL3" s="55">
        <f>IF(BZ3=BZ2,2*(BT7-BU6)+(BT15-BU14),0)</f>
        <v>0</v>
      </c>
      <c r="CM3" s="55"/>
      <c r="CN3" s="55">
        <f>IF(BZ3=BZ4,BV7-BU8+2*(BV15-BU16),0)</f>
        <v>-3</v>
      </c>
      <c r="CO3" s="55">
        <f>IF(BZ3=BZ5,BW7-BU9+2*(BW15-BU17),0)</f>
        <v>0</v>
      </c>
      <c r="CP3" s="55">
        <f>SUM(CL3:CO3)</f>
        <v>-3</v>
      </c>
      <c r="CQ3" s="55">
        <f>IF(BZ3=BZ2,2*BT7+BT15,0)</f>
        <v>0</v>
      </c>
      <c r="CR3" s="55"/>
      <c r="CS3" s="55">
        <f>IF(BZ3=BZ4,BV7+2*BV15,0)</f>
        <v>4</v>
      </c>
      <c r="CT3" s="55">
        <f>IF(BZ3=BZ5,BW7+2*BW15,0)</f>
        <v>0</v>
      </c>
      <c r="CU3" s="55">
        <f>SUM(CQ3:CT3)</f>
        <v>4</v>
      </c>
      <c r="CV3" s="54">
        <v>3</v>
      </c>
      <c r="CW3" s="56">
        <f>SUM(BU2:BU5)+SUM(BU10:BU13)</f>
        <v>4</v>
      </c>
    </row>
    <row r="4" spans="2:101" ht="12.75">
      <c r="B4" s="77">
        <v>27731</v>
      </c>
      <c r="C4" s="4"/>
      <c r="D4" s="46" t="str">
        <f>Y4</f>
        <v>Portugal</v>
      </c>
      <c r="E4" s="31" t="s">
        <v>0</v>
      </c>
      <c r="F4" s="46" t="str">
        <f>Y5</f>
        <v>Zypern</v>
      </c>
      <c r="G4" s="14"/>
      <c r="H4" s="27">
        <v>1</v>
      </c>
      <c r="I4" s="19" t="s">
        <v>1</v>
      </c>
      <c r="J4" s="26">
        <v>0</v>
      </c>
      <c r="K4" s="5" t="s">
        <v>2</v>
      </c>
      <c r="L4" s="1"/>
      <c r="M4" s="18" t="str">
        <f>VLOOKUP(3,X2:AC5,2,FALSE)</f>
        <v>Portugal</v>
      </c>
      <c r="N4" s="2">
        <f>VLOOKUP(3,X2:AC5,3,FALSE)</f>
        <v>7</v>
      </c>
      <c r="O4" s="2">
        <f>VLOOKUP(3,X2:AW5,26,FALSE)</f>
        <v>5</v>
      </c>
      <c r="P4" s="2">
        <f>VLOOKUP(3,X2:AC5,4,FALSE)</f>
        <v>5</v>
      </c>
      <c r="Q4" s="2">
        <f>VLOOKUP(3,X2:AC5,5,FALSE)</f>
        <v>7</v>
      </c>
      <c r="R4" s="2">
        <f>VLOOKUP(3,X2:AC5,6,FALSE)</f>
        <v>-2</v>
      </c>
      <c r="T4" s="50">
        <f>IF(J5="",0,IF(K5=$B$114,IF(H5&lt;J5,2,IF(H5=J5,1,0)),0))</f>
        <v>1</v>
      </c>
      <c r="U4" s="50">
        <f>IF(J8="",0,IF(K8=$B$114,IF(H8&lt;J8,2,IF(H8=J8,1,0)),0))</f>
        <v>0</v>
      </c>
      <c r="V4" s="49"/>
      <c r="W4" s="50">
        <f>IF(H4="",0,IF(K4=$B$114,IF(H4&gt;J4,2,IF(H4=J4,1,0)),0))</f>
        <v>2</v>
      </c>
      <c r="X4" s="51">
        <f>RANK(AD4,AD2:AD5)</f>
        <v>3</v>
      </c>
      <c r="Y4" s="52" t="s">
        <v>63</v>
      </c>
      <c r="Z4" s="51">
        <f>SUM(T4:W4)+SUM(T12:W12)</f>
        <v>7</v>
      </c>
      <c r="AA4" s="51">
        <f>SUM(T8:W8)+SUM(T16:W16)</f>
        <v>5</v>
      </c>
      <c r="AB4" s="51">
        <f>SUM(V6:V9)+SUM(V14:V17)</f>
        <v>7</v>
      </c>
      <c r="AC4" s="51">
        <f>AA4-AB4</f>
        <v>-2</v>
      </c>
      <c r="AD4" s="53">
        <f>IF(Q10="",AE4*10000000000000000+Z4*100000000000000+AC4*1000000000000+AA4*10000000000+AK4*100000000+AJ4*1000000+AP4*10000+AU4*100+AV4,AE4*10000000000000000+Z4*100000000000000+AK4*1000000000000+AJ4*10000000000+AP4*100000000+AU4*1000000+AC4*10000+AA4*100+AV4)</f>
        <v>698050000000002</v>
      </c>
      <c r="AE4" s="54"/>
      <c r="AF4" s="55">
        <f>IF(Z4=Z2,T4-V2+T12-V10,0)</f>
        <v>0</v>
      </c>
      <c r="AG4" s="55">
        <f>IF(Z4=Z3,U4-V3+U12-V11,0)</f>
        <v>0</v>
      </c>
      <c r="AH4" s="55"/>
      <c r="AI4" s="55">
        <f>IF(Z4=Z5,W4-V5+W12-V13,0)</f>
        <v>0</v>
      </c>
      <c r="AJ4" s="55">
        <f>SUM(AF4:AI4)</f>
        <v>0</v>
      </c>
      <c r="AK4" s="54"/>
      <c r="AL4" s="55">
        <f>IF(Z4=Z2,2*(T8-V6)+(T16-V14),0)</f>
        <v>0</v>
      </c>
      <c r="AM4" s="55">
        <f>IF(Z4=Z3,2*(U8-V7)+(U16-V15),0)</f>
        <v>0</v>
      </c>
      <c r="AN4" s="55"/>
      <c r="AO4" s="55">
        <f>IF(Z4=Z5,W8-V9+2*(W16-V17),0)</f>
        <v>0</v>
      </c>
      <c r="AP4" s="55">
        <f>SUM(AL4:AO4)</f>
        <v>0</v>
      </c>
      <c r="AQ4" s="55">
        <f>IF(Z4=Z2,2*T8+T16,0)</f>
        <v>0</v>
      </c>
      <c r="AR4" s="55">
        <f>IF(Z4=Z3,2*U8+U16,0)</f>
        <v>0</v>
      </c>
      <c r="AS4" s="55"/>
      <c r="AT4" s="55">
        <f>IF(Z4=Z5,W8+2*W16,0)</f>
        <v>0</v>
      </c>
      <c r="AU4" s="55">
        <f>SUM(AQ4:AT4)</f>
        <v>0</v>
      </c>
      <c r="AV4" s="54">
        <v>2</v>
      </c>
      <c r="AW4" s="56">
        <f>SUM(V2:V5)+SUM(V10:V13)</f>
        <v>5</v>
      </c>
      <c r="BB4" s="77">
        <v>27353</v>
      </c>
      <c r="BC4" s="4"/>
      <c r="BD4" s="46" t="str">
        <f>BY4</f>
        <v>Niederlande</v>
      </c>
      <c r="BE4" s="31" t="s">
        <v>0</v>
      </c>
      <c r="BF4" s="46" t="str">
        <f>BY5</f>
        <v>Italien</v>
      </c>
      <c r="BG4" s="14"/>
      <c r="BH4" s="27">
        <v>3</v>
      </c>
      <c r="BI4" s="19" t="s">
        <v>1</v>
      </c>
      <c r="BJ4" s="26">
        <v>1</v>
      </c>
      <c r="BK4" s="5" t="s">
        <v>2</v>
      </c>
      <c r="BL4" s="1"/>
      <c r="BM4" s="18" t="str">
        <f>VLOOKUP(3,BX2:CC5,2,FALSE)</f>
        <v>Italien</v>
      </c>
      <c r="BN4" s="2">
        <f>VLOOKUP(3,BX2:CC5,3,FALSE)</f>
        <v>7</v>
      </c>
      <c r="BO4" s="2">
        <f>VLOOKUP(3,BX2:CW5,26,FALSE)</f>
        <v>5</v>
      </c>
      <c r="BP4" s="2">
        <f>VLOOKUP(3,BX2:CC5,4,FALSE)</f>
        <v>3</v>
      </c>
      <c r="BQ4" s="2">
        <f>VLOOKUP(3,BX2:CC5,5,FALSE)</f>
        <v>3</v>
      </c>
      <c r="BR4" s="2">
        <f>VLOOKUP(3,BX2:CC5,6,FALSE)</f>
        <v>0</v>
      </c>
      <c r="BT4" s="50">
        <f>IF(BJ5="",0,IF(BK5=$B$114,IF(BH5&lt;BJ5,2,IF(BH5=BJ5,1,0)),0))</f>
        <v>2</v>
      </c>
      <c r="BU4" s="50">
        <f>IF(BJ8="",0,IF(BK7=$B$114,IF(BH8&lt;BJ8,2,IF(BH8=BJ8,1,0)),0))</f>
        <v>0</v>
      </c>
      <c r="BV4" s="49"/>
      <c r="BW4" s="50">
        <f>IF(BH4="",0,IF(BK4=$B$114,IF(BH4&gt;BJ4,2,IF(BH4=BJ4,1,0)),0))</f>
        <v>2</v>
      </c>
      <c r="BX4" s="51">
        <f>RANK(CD4,CD2:CD5)</f>
        <v>1</v>
      </c>
      <c r="BY4" s="52" t="s">
        <v>79</v>
      </c>
      <c r="BZ4" s="51">
        <f>SUM(BT4:BW4)+SUM(BT12:BW12)</f>
        <v>8</v>
      </c>
      <c r="CA4" s="51">
        <f>SUM(BT8:BW8)+SUM(BT16:BW16)</f>
        <v>14</v>
      </c>
      <c r="CB4" s="51">
        <f>SUM(BV6:BV9)+SUM(BV14:BV17)</f>
        <v>8</v>
      </c>
      <c r="CC4" s="51">
        <f>CA4-CB4</f>
        <v>6</v>
      </c>
      <c r="CD4" s="53">
        <f>IF(BQ10="",CE4*10000000000000000+BZ4*100000000000000+CC4*1000000000000+CA4*10000000000+CK4*100000000+CJ4*1000000+CP4*10000+CU4*100+CV4,CE4*10000000000000000+BZ4*100000000000000+CK4*1000000000000+CJ4*10000000000+CP4*100000000+CU4*1000000+CC4*10000+CA4*100+CV4)</f>
        <v>806139999970502</v>
      </c>
      <c r="CE4" s="54"/>
      <c r="CF4" s="55">
        <f>IF(BZ4=BZ2,BT4-BV2+BT12-BV10,0)</f>
        <v>0</v>
      </c>
      <c r="CG4" s="55">
        <f>IF(BZ4=BZ3,BU4-BV3+BU12-BV11,0)</f>
        <v>0</v>
      </c>
      <c r="CH4" s="55"/>
      <c r="CI4" s="55">
        <f>IF(BZ4=BZ5,BW4-BV5+BW12-BV13,0)</f>
        <v>0</v>
      </c>
      <c r="CJ4" s="55">
        <f>SUM(CF4:CI4)</f>
        <v>0</v>
      </c>
      <c r="CK4" s="54"/>
      <c r="CL4" s="55">
        <f>IF(BZ4=BZ2,2*(BT8-BV6)+(BT16-BV14),0)</f>
        <v>0</v>
      </c>
      <c r="CM4" s="55">
        <f>IF(BZ4=BZ3,2*(BU8-BV7)+(BU16-BV15),0)</f>
        <v>-3</v>
      </c>
      <c r="CN4" s="55"/>
      <c r="CO4" s="55">
        <f>IF(BZ4=BZ5,BW8-BV9+2*(BW16-BV17),0)</f>
        <v>0</v>
      </c>
      <c r="CP4" s="55">
        <f>SUM(CL4:CO4)</f>
        <v>-3</v>
      </c>
      <c r="CQ4" s="55">
        <f>IF(BZ4=BZ2,2*BT8+BT16,0)</f>
        <v>0</v>
      </c>
      <c r="CR4" s="55">
        <f>IF(BZ4=BZ3,2*BU8+BU16,0)</f>
        <v>5</v>
      </c>
      <c r="CS4" s="55"/>
      <c r="CT4" s="55">
        <f>IF(BZ4=BZ5,BW8+2*BW16,0)</f>
        <v>0</v>
      </c>
      <c r="CU4" s="55">
        <f>SUM(CQ4:CT4)</f>
        <v>5</v>
      </c>
      <c r="CV4" s="54">
        <v>2</v>
      </c>
      <c r="CW4" s="56">
        <f>SUM(BV2:BV5)+SUM(BV10:BV13)</f>
        <v>4</v>
      </c>
    </row>
    <row r="5" spans="2:101" ht="12.75">
      <c r="B5" s="77">
        <v>27353</v>
      </c>
      <c r="C5" s="4"/>
      <c r="D5" s="46" t="str">
        <f>Y2</f>
        <v>England</v>
      </c>
      <c r="E5" s="31" t="s">
        <v>0</v>
      </c>
      <c r="F5" s="46" t="str">
        <f>Y4</f>
        <v>Portugal</v>
      </c>
      <c r="G5" s="14"/>
      <c r="H5" s="27">
        <v>0</v>
      </c>
      <c r="I5" s="19" t="s">
        <v>1</v>
      </c>
      <c r="J5" s="26">
        <v>0</v>
      </c>
      <c r="K5" s="5" t="s">
        <v>2</v>
      </c>
      <c r="L5" s="1"/>
      <c r="M5" s="18" t="str">
        <f>VLOOKUP(4,X2:AC5,2,FALSE)</f>
        <v>Zypern</v>
      </c>
      <c r="N5" s="2">
        <f>VLOOKUP(4,X2:AC5,3,FALSE)</f>
        <v>0</v>
      </c>
      <c r="O5" s="2">
        <f>VLOOKUP(4,X2:AW5,26,FALSE)</f>
        <v>12</v>
      </c>
      <c r="P5" s="2">
        <f>VLOOKUP(4,X2:AC5,4,FALSE)</f>
        <v>0</v>
      </c>
      <c r="Q5" s="2">
        <f>VLOOKUP(4,X2:AC5,5,FALSE)</f>
        <v>16</v>
      </c>
      <c r="R5" s="2">
        <f>VLOOKUP(4,X2:AC5,6,FALSE)</f>
        <v>-16</v>
      </c>
      <c r="T5" s="50">
        <f>IF(H7="",0,IF(K7=$B$114,IF(H7&gt;J7,2,IF(H7=J7,1,0)),0))</f>
        <v>0</v>
      </c>
      <c r="U5" s="50">
        <f>IF(J6="",0,IF(K6=$B$114,IF(H6&lt;J6,2,IF(H6=J6,1,0)),0))</f>
        <v>0</v>
      </c>
      <c r="V5" s="50">
        <f>IF(J4="",0,IF(K4=$B$114,IF(H4&lt;J4,2,IF(H4=J4,1,0)),0))</f>
        <v>0</v>
      </c>
      <c r="W5" s="49"/>
      <c r="X5" s="51">
        <f>RANK(AD5,AD2:AD5)</f>
        <v>4</v>
      </c>
      <c r="Y5" s="52" t="s">
        <v>64</v>
      </c>
      <c r="Z5" s="51">
        <f>SUM(T5:W5)+SUM(T13:W13)</f>
        <v>0</v>
      </c>
      <c r="AA5" s="51">
        <f>SUM(T9:W9)+SUM(T17:W17)</f>
        <v>0</v>
      </c>
      <c r="AB5" s="51">
        <f>SUM(W6:W9)+SUM(W14:W17)</f>
        <v>16</v>
      </c>
      <c r="AC5" s="51">
        <f>AA5-AB5</f>
        <v>-16</v>
      </c>
      <c r="AD5" s="53">
        <f>IF(Q11="",AE5*10000000000000000+Z5*100000000000000+AC5*1000000000000+AA5*10000000000+AK5*100000000+AJ5*1000000+AP5*10000+AU5*100+AV5,AE5*10000000000000000+Z5*100000000000000+AK5*1000000000000+AJ5*10000000000+AP5*100000000+AU5*1000000+AC5*10000+AA5*100+AV5)</f>
        <v>-15999999999999</v>
      </c>
      <c r="AE5" s="54"/>
      <c r="AF5" s="55">
        <f>IF(Z5=Z2,T5-W2+T13-W10,0)</f>
        <v>0</v>
      </c>
      <c r="AG5" s="55">
        <f>IF(Z5=Z3,U5-W3+U13-W11,0)</f>
        <v>0</v>
      </c>
      <c r="AH5" s="55">
        <f>IF(Z5=Z4,V5-W4+V13-W12,0)</f>
        <v>0</v>
      </c>
      <c r="AI5" s="55"/>
      <c r="AJ5" s="55">
        <f>SUM(AF5:AI5)</f>
        <v>0</v>
      </c>
      <c r="AK5" s="54"/>
      <c r="AL5" s="55">
        <f>IF(Z5=Z2,T9-W6+2*(T17-W14),0)</f>
        <v>0</v>
      </c>
      <c r="AM5" s="55">
        <f>IF(Z5=Z3,2*(U9-W7)+(U17-W15),0)</f>
        <v>0</v>
      </c>
      <c r="AN5" s="55">
        <f>IF(Z5=Z4,2*(V9-W8)+(V17-W16),0)</f>
        <v>0</v>
      </c>
      <c r="AO5" s="55"/>
      <c r="AP5" s="55">
        <f>SUM(AL5:AO5)</f>
        <v>0</v>
      </c>
      <c r="AQ5" s="55">
        <f>IF(Z5=Z2,T9+2*T17,0)</f>
        <v>0</v>
      </c>
      <c r="AR5" s="55">
        <f>IF(Z5=Z3,2*U9+U17,0)</f>
        <v>0</v>
      </c>
      <c r="AS5" s="55">
        <f>IF(Z5=Z4,2*V9+V17,0)</f>
        <v>0</v>
      </c>
      <c r="AT5" s="55"/>
      <c r="AU5" s="55">
        <f>SUM(AQ5:AT5)</f>
        <v>0</v>
      </c>
      <c r="AV5" s="54">
        <v>1</v>
      </c>
      <c r="AW5" s="56">
        <f>SUM(W2:W5)+SUM(W10:W13)</f>
        <v>12</v>
      </c>
      <c r="BB5" s="77">
        <v>27297</v>
      </c>
      <c r="BC5" s="4"/>
      <c r="BD5" s="46" t="str">
        <f>BY2</f>
        <v>Finnland</v>
      </c>
      <c r="BE5" s="31" t="s">
        <v>0</v>
      </c>
      <c r="BF5" s="46" t="str">
        <f>BY4</f>
        <v>Niederlande</v>
      </c>
      <c r="BG5" s="14"/>
      <c r="BH5" s="27">
        <v>1</v>
      </c>
      <c r="BI5" s="19" t="s">
        <v>1</v>
      </c>
      <c r="BJ5" s="26">
        <v>3</v>
      </c>
      <c r="BK5" s="5" t="s">
        <v>2</v>
      </c>
      <c r="BL5" s="1"/>
      <c r="BM5" s="18" t="str">
        <f>VLOOKUP(4,BX2:CC5,2,FALSE)</f>
        <v>Finnland</v>
      </c>
      <c r="BN5" s="2">
        <f>VLOOKUP(4,BX2:CC5,3,FALSE)</f>
        <v>1</v>
      </c>
      <c r="BO5" s="2">
        <f>VLOOKUP(4,BX2:CW5,26,FALSE)</f>
        <v>11</v>
      </c>
      <c r="BP5" s="2">
        <f>VLOOKUP(4,BX2:CC5,4,FALSE)</f>
        <v>3</v>
      </c>
      <c r="BQ5" s="2">
        <f>VLOOKUP(4,BX2:CC5,5,FALSE)</f>
        <v>13</v>
      </c>
      <c r="BR5" s="2">
        <f>VLOOKUP(4,BX2:CC5,6,FALSE)</f>
        <v>-10</v>
      </c>
      <c r="BT5" s="50">
        <f>IF(BH7="",0,IF(BK8=$B$114,IF(BH7&gt;BJ7,2,IF(BH7=BJ7,1,0)),0))</f>
        <v>1</v>
      </c>
      <c r="BU5" s="50">
        <f>IF(BJ6="",0,IF(BK6=$B$114,IF(BH6&lt;BJ6,2,IF(BH6=BJ6,1,0)),0))</f>
        <v>1</v>
      </c>
      <c r="BV5" s="50">
        <f>IF(BJ4="",0,IF(BK4=$B$114,IF(BH4&lt;BJ4,2,IF(BH4=BJ4,1,0)),0))</f>
        <v>0</v>
      </c>
      <c r="BW5" s="49"/>
      <c r="BX5" s="51">
        <f>RANK(CD5,CD2:CD5)</f>
        <v>3</v>
      </c>
      <c r="BY5" s="52" t="s">
        <v>80</v>
      </c>
      <c r="BZ5" s="51">
        <f>SUM(BT5:BW5)+SUM(BT13:BW13)</f>
        <v>7</v>
      </c>
      <c r="CA5" s="51">
        <f>SUM(BT9:BW9)+SUM(BT17:BW17)</f>
        <v>3</v>
      </c>
      <c r="CB5" s="51">
        <f>SUM(BW6:BW9)+SUM(BW14:BW17)</f>
        <v>3</v>
      </c>
      <c r="CC5" s="51">
        <f>CA5-CB5</f>
        <v>0</v>
      </c>
      <c r="CD5" s="53">
        <f>IF(BQ11="",CE5*10000000000000000+BZ5*100000000000000+CC5*1000000000000+CA5*10000000000+CK5*100000000+CJ5*1000000+CP5*10000+CU5*100+CV5,CE5*10000000000000000+BZ5*100000000000000+CK5*1000000000000+CJ5*10000000000+CP5*100000000+CU5*1000000+CC5*10000+CA5*100+CV5)</f>
        <v>700030000000001</v>
      </c>
      <c r="CE5" s="54"/>
      <c r="CF5" s="55">
        <f>IF(BZ5=BZ2,BT5-BW2+BT13-BW10,0)</f>
        <v>0</v>
      </c>
      <c r="CG5" s="55">
        <f>IF(BZ5=BZ3,BU5-BW3+BU13-BW11,0)</f>
        <v>0</v>
      </c>
      <c r="CH5" s="55">
        <f>IF(BZ5=BZ4,BV5-BW4+BV13-BW12,0)</f>
        <v>0</v>
      </c>
      <c r="CI5" s="55"/>
      <c r="CJ5" s="55">
        <f>SUM(CF5:CI5)</f>
        <v>0</v>
      </c>
      <c r="CK5" s="54"/>
      <c r="CL5" s="55">
        <f>IF(BZ5=BZ2,BT9-BW6+2*(BT17-BW14),0)</f>
        <v>0</v>
      </c>
      <c r="CM5" s="55">
        <f>IF(BZ5=BZ3,2*(BU9-BW7)+(BU17-BW15),0)</f>
        <v>0</v>
      </c>
      <c r="CN5" s="55">
        <f>IF(BZ5=BZ4,2*(BV9-BW8)+(BV17-BW16),0)</f>
        <v>0</v>
      </c>
      <c r="CO5" s="55"/>
      <c r="CP5" s="55">
        <f>SUM(CL5:CO5)</f>
        <v>0</v>
      </c>
      <c r="CQ5" s="55">
        <f>IF(BZ5=BZ2,BT9+2*BT17,0)</f>
        <v>0</v>
      </c>
      <c r="CR5" s="55">
        <f>IF(BZ5=BZ3,2*BU9+BU17,0)</f>
        <v>0</v>
      </c>
      <c r="CS5" s="55">
        <f>IF(BZ5=BZ4,2*BV9+BV17,0)</f>
        <v>0</v>
      </c>
      <c r="CT5" s="55"/>
      <c r="CU5" s="55">
        <f>SUM(CQ5:CT5)</f>
        <v>0</v>
      </c>
      <c r="CV5" s="54">
        <v>1</v>
      </c>
      <c r="CW5" s="56">
        <f>SUM(BW2:BW5)+SUM(BW10:BW13)</f>
        <v>5</v>
      </c>
    </row>
    <row r="6" spans="2:101" ht="12.75">
      <c r="B6" s="77">
        <v>27504</v>
      </c>
      <c r="C6" s="4"/>
      <c r="D6" s="46" t="str">
        <f>Y3</f>
        <v>Tschechoslowakei</v>
      </c>
      <c r="E6" s="31" t="s">
        <v>0</v>
      </c>
      <c r="F6" s="46" t="str">
        <f>Y5</f>
        <v>Zypern</v>
      </c>
      <c r="G6" s="14"/>
      <c r="H6" s="27">
        <v>4</v>
      </c>
      <c r="I6" s="19" t="s">
        <v>1</v>
      </c>
      <c r="J6" s="26">
        <v>0</v>
      </c>
      <c r="K6" s="5" t="s">
        <v>2</v>
      </c>
      <c r="L6" s="1"/>
      <c r="N6" s="1"/>
      <c r="P6" s="1"/>
      <c r="Q6" s="1"/>
      <c r="T6" s="49"/>
      <c r="U6" s="50">
        <f>IF(K3=$B$114,H3,0)</f>
        <v>3</v>
      </c>
      <c r="V6" s="50">
        <f>IF(K5=$B$114,H5,0)</f>
        <v>0</v>
      </c>
      <c r="W6" s="50">
        <f>IF(K8=$B$114,J7,0)</f>
        <v>1</v>
      </c>
      <c r="X6" s="51"/>
      <c r="Y6" s="51"/>
      <c r="Z6" s="51"/>
      <c r="AA6" s="51"/>
      <c r="AB6" s="51"/>
      <c r="AC6" s="51"/>
      <c r="AD6" s="57"/>
      <c r="AE6" s="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V6" s="55"/>
      <c r="AW6" s="56"/>
      <c r="BB6" s="77">
        <v>27693</v>
      </c>
      <c r="BC6" s="4"/>
      <c r="BD6" s="46" t="str">
        <f>BY3</f>
        <v>Polen</v>
      </c>
      <c r="BE6" s="31" t="s">
        <v>0</v>
      </c>
      <c r="BF6" s="46" t="str">
        <f>BY5</f>
        <v>Italien</v>
      </c>
      <c r="BG6" s="14"/>
      <c r="BH6" s="27">
        <v>0</v>
      </c>
      <c r="BI6" s="19" t="s">
        <v>1</v>
      </c>
      <c r="BJ6" s="26">
        <v>0</v>
      </c>
      <c r="BK6" s="5" t="s">
        <v>2</v>
      </c>
      <c r="BL6" s="1"/>
      <c r="BN6" s="1"/>
      <c r="BP6" s="1"/>
      <c r="BQ6" s="1"/>
      <c r="BT6" s="49"/>
      <c r="BU6" s="50">
        <f>IF(BK3=$B$114,BH3,0)</f>
        <v>1</v>
      </c>
      <c r="BV6" s="50">
        <f>IF(BK5=$B$114,BH5,0)</f>
        <v>1</v>
      </c>
      <c r="BW6" s="50">
        <f>IF(BK7=$B$114,BJ7,0)</f>
        <v>0</v>
      </c>
      <c r="BX6" s="51"/>
      <c r="BY6" s="51"/>
      <c r="BZ6" s="51"/>
      <c r="CA6" s="51"/>
      <c r="CB6" s="51"/>
      <c r="CC6" s="51"/>
      <c r="CD6" s="57"/>
      <c r="CE6" s="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V6" s="55"/>
      <c r="CW6" s="56"/>
    </row>
    <row r="7" spans="2:101" ht="12.75">
      <c r="B7" s="77">
        <v>27525</v>
      </c>
      <c r="C7" s="4"/>
      <c r="D7" s="46" t="str">
        <f>Y5</f>
        <v>Zypern</v>
      </c>
      <c r="E7" s="31" t="s">
        <v>0</v>
      </c>
      <c r="F7" s="46" t="str">
        <f>Y2</f>
        <v>England</v>
      </c>
      <c r="G7" s="16"/>
      <c r="H7" s="26">
        <v>0</v>
      </c>
      <c r="I7" s="7" t="s">
        <v>1</v>
      </c>
      <c r="J7" s="27">
        <v>1</v>
      </c>
      <c r="K7" s="5" t="s">
        <v>2</v>
      </c>
      <c r="M7" s="58" t="str">
        <f>IF(N2&gt;0,M2,"")</f>
        <v>Tschechoslowakei</v>
      </c>
      <c r="N7" s="2" t="s">
        <v>37</v>
      </c>
      <c r="Q7" s="59"/>
      <c r="T7" s="50">
        <f>IF(K3=$B$114,J3,0)</f>
        <v>0</v>
      </c>
      <c r="U7" s="49"/>
      <c r="V7" s="50">
        <f>IF(K7=$B$114,H8,0)</f>
        <v>5</v>
      </c>
      <c r="W7" s="50">
        <f>IF(K6=$B$114,H6,0)</f>
        <v>4</v>
      </c>
      <c r="AD7" s="16" t="s">
        <v>38</v>
      </c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V7" s="60"/>
      <c r="AW7" s="56"/>
      <c r="BB7" s="77">
        <v>27664</v>
      </c>
      <c r="BC7" s="4"/>
      <c r="BD7" s="46" t="str">
        <f>BY5</f>
        <v>Italien</v>
      </c>
      <c r="BE7" s="31" t="s">
        <v>0</v>
      </c>
      <c r="BF7" s="46" t="str">
        <f>BY2</f>
        <v>Finnland</v>
      </c>
      <c r="BG7" s="16"/>
      <c r="BH7" s="26">
        <v>0</v>
      </c>
      <c r="BI7" s="7" t="s">
        <v>1</v>
      </c>
      <c r="BJ7" s="27">
        <v>0</v>
      </c>
      <c r="BK7" s="5" t="s">
        <v>2</v>
      </c>
      <c r="BM7" s="48" t="str">
        <f>IF(BN2&gt;0,BM2,"")</f>
        <v>Niederlande</v>
      </c>
      <c r="BN7" s="2" t="s">
        <v>39</v>
      </c>
      <c r="BQ7" s="59"/>
      <c r="BT7" s="50">
        <f>IF(BK3=$B$114,BJ3,0)</f>
        <v>2</v>
      </c>
      <c r="BU7" s="49"/>
      <c r="BV7" s="50">
        <f>IF(BK8=$B$114,BH8,0)</f>
        <v>4</v>
      </c>
      <c r="BW7" s="50">
        <f>IF(BK6=$B$114,BH6,0)</f>
        <v>0</v>
      </c>
      <c r="CD7" s="16" t="s">
        <v>38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V7" s="60"/>
      <c r="CW7" s="56"/>
    </row>
    <row r="8" spans="2:101" ht="12.75">
      <c r="B8" s="77">
        <v>27514</v>
      </c>
      <c r="C8" s="4"/>
      <c r="D8" s="46" t="str">
        <f>Y3</f>
        <v>Tschechoslowakei</v>
      </c>
      <c r="E8" s="31" t="s">
        <v>0</v>
      </c>
      <c r="F8" s="46" t="str">
        <f>Y4</f>
        <v>Portugal</v>
      </c>
      <c r="G8" s="16"/>
      <c r="H8" s="27">
        <v>5</v>
      </c>
      <c r="I8" s="19" t="s">
        <v>1</v>
      </c>
      <c r="J8" s="27">
        <v>0</v>
      </c>
      <c r="K8" s="5" t="s">
        <v>2</v>
      </c>
      <c r="P8" s="61"/>
      <c r="Q8" s="62"/>
      <c r="T8" s="50">
        <f>IF(K5=$B$114,J5,0)</f>
        <v>0</v>
      </c>
      <c r="U8" s="50">
        <f>IF(K7=$B$114,J8,0)</f>
        <v>0</v>
      </c>
      <c r="V8" s="49"/>
      <c r="W8" s="50">
        <f>IF(K4=$B$114,H4,0)</f>
        <v>1</v>
      </c>
      <c r="AD8" s="16" t="s">
        <v>40</v>
      </c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V8" s="60"/>
      <c r="AW8" s="56"/>
      <c r="BB8" s="77">
        <v>27647</v>
      </c>
      <c r="BC8" s="4"/>
      <c r="BD8" s="46" t="str">
        <f>BY3</f>
        <v>Polen</v>
      </c>
      <c r="BE8" s="31" t="s">
        <v>0</v>
      </c>
      <c r="BF8" s="46" t="str">
        <f>BY4</f>
        <v>Niederlande</v>
      </c>
      <c r="BG8" s="16"/>
      <c r="BH8" s="27">
        <v>4</v>
      </c>
      <c r="BI8" s="19" t="s">
        <v>1</v>
      </c>
      <c r="BJ8" s="27">
        <v>1</v>
      </c>
      <c r="BK8" s="5" t="s">
        <v>2</v>
      </c>
      <c r="BP8" s="61"/>
      <c r="BQ8" s="62"/>
      <c r="BT8" s="50">
        <f>IF(BK5=$B$114,BJ5,0)</f>
        <v>3</v>
      </c>
      <c r="BU8" s="50">
        <f>IF(BK8=$B$114,BJ8,0)</f>
        <v>1</v>
      </c>
      <c r="BV8" s="49"/>
      <c r="BW8" s="50">
        <f>IF(BK4=$B$114,BH4,0)</f>
        <v>3</v>
      </c>
      <c r="CD8" s="16" t="s">
        <v>40</v>
      </c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V8" s="60"/>
      <c r="CW8" s="56"/>
    </row>
    <row r="9" spans="2:101" ht="12.75">
      <c r="B9" s="77">
        <v>27697</v>
      </c>
      <c r="C9" s="4"/>
      <c r="D9" s="46" t="str">
        <f>Y3</f>
        <v>Tschechoslowakei</v>
      </c>
      <c r="E9" s="31"/>
      <c r="F9" s="46" t="str">
        <f>Y2</f>
        <v>England</v>
      </c>
      <c r="G9" s="16"/>
      <c r="H9" s="26">
        <v>2</v>
      </c>
      <c r="I9" s="19" t="s">
        <v>1</v>
      </c>
      <c r="J9" s="26">
        <v>1</v>
      </c>
      <c r="K9" s="5" t="s">
        <v>2</v>
      </c>
      <c r="P9" s="32"/>
      <c r="Q9" s="76"/>
      <c r="T9" s="50">
        <f>IF(K8=$B$114,H7,0)</f>
        <v>0</v>
      </c>
      <c r="U9" s="50">
        <f>IF(K6=$B$114,J6,0)</f>
        <v>0</v>
      </c>
      <c r="V9" s="50">
        <f>IF(K4=$B$114,J4,0)</f>
        <v>0</v>
      </c>
      <c r="W9" s="49"/>
      <c r="AD9" s="16" t="s">
        <v>54</v>
      </c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V9" s="60"/>
      <c r="AW9" s="56"/>
      <c r="BB9" s="77">
        <v>27311</v>
      </c>
      <c r="BC9" s="4"/>
      <c r="BD9" s="46" t="str">
        <f>BY3</f>
        <v>Polen</v>
      </c>
      <c r="BE9" s="31"/>
      <c r="BF9" s="46" t="str">
        <f>BY2</f>
        <v>Finnland</v>
      </c>
      <c r="BG9" s="16"/>
      <c r="BH9" s="26">
        <v>3</v>
      </c>
      <c r="BI9" s="19" t="s">
        <v>1</v>
      </c>
      <c r="BJ9" s="26">
        <v>0</v>
      </c>
      <c r="BK9" s="5" t="s">
        <v>2</v>
      </c>
      <c r="BP9" s="32"/>
      <c r="BQ9" s="76"/>
      <c r="BT9" s="50">
        <f>IF(BK7=$B$114,BH7,0)</f>
        <v>0</v>
      </c>
      <c r="BU9" s="50">
        <f>IF(BK6=$B$114,BJ6,0)</f>
        <v>0</v>
      </c>
      <c r="BV9" s="50">
        <f>IF(BK4=$B$114,BJ4,0)</f>
        <v>1</v>
      </c>
      <c r="BW9" s="49"/>
      <c r="CD9" s="16" t="s">
        <v>54</v>
      </c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V9" s="60"/>
      <c r="CW9" s="56"/>
    </row>
    <row r="10" spans="2:101" ht="12.75">
      <c r="B10" s="77">
        <v>27553</v>
      </c>
      <c r="C10" s="4"/>
      <c r="D10" s="46" t="str">
        <f>Y5</f>
        <v>Zypern</v>
      </c>
      <c r="E10" s="31"/>
      <c r="F10" s="46" t="str">
        <f>Y4</f>
        <v>Portugal</v>
      </c>
      <c r="G10" s="16"/>
      <c r="H10" s="27">
        <v>0</v>
      </c>
      <c r="I10" s="19" t="s">
        <v>1</v>
      </c>
      <c r="J10" s="26">
        <v>2</v>
      </c>
      <c r="K10" s="5" t="s">
        <v>2</v>
      </c>
      <c r="P10" s="32"/>
      <c r="Q10" s="76"/>
      <c r="T10" s="49"/>
      <c r="U10" s="50">
        <f>IF(H9="",0,IF(K9=$B$114,IF(H9&lt;J9,2,IF(H9=J9,1,0)),0))</f>
        <v>0</v>
      </c>
      <c r="V10" s="50">
        <f>IF(H11="",0,IF(K11=$B$114,IF(H11&lt;J11,2,IF(H11=J11,1,0)),0))</f>
        <v>1</v>
      </c>
      <c r="W10" s="50">
        <f>IF(J13="",0,IF(K13=$B$114,IF(H13&gt;J13,2,IF(H13=J13,1,0)),0))</f>
        <v>2</v>
      </c>
      <c r="AD10" s="16" t="s">
        <v>41</v>
      </c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V10" s="60"/>
      <c r="AW10" s="56"/>
      <c r="BB10" s="77">
        <v>27720</v>
      </c>
      <c r="BC10" s="4"/>
      <c r="BD10" s="46" t="str">
        <f>BY5</f>
        <v>Italien</v>
      </c>
      <c r="BE10" s="31"/>
      <c r="BF10" s="46" t="str">
        <f>BY4</f>
        <v>Niederlande</v>
      </c>
      <c r="BG10" s="16"/>
      <c r="BH10" s="27">
        <v>1</v>
      </c>
      <c r="BI10" s="19" t="s">
        <v>1</v>
      </c>
      <c r="BJ10" s="26">
        <v>0</v>
      </c>
      <c r="BK10" s="5" t="s">
        <v>2</v>
      </c>
      <c r="BP10" s="32"/>
      <c r="BQ10" s="76"/>
      <c r="BT10" s="49"/>
      <c r="BU10" s="50">
        <f>IF(BH9="",0,IF(BK9=$B$114,IF(BH9&lt;BJ9,2,IF(BH9=BJ9,1,0)),0))</f>
        <v>0</v>
      </c>
      <c r="BV10" s="50">
        <f>IF(BH11="",0,IF(BK11=$B$114,IF(BH11&lt;BJ11,2,IF(BH11=BJ11,1,0)),0))</f>
        <v>0</v>
      </c>
      <c r="BW10" s="50">
        <f>IF(BJ13="",0,IF(BK13=$B$114,IF(BH13&gt;BJ13,2,IF(BH13=BJ13,1,0)),0))</f>
        <v>0</v>
      </c>
      <c r="CD10" s="16" t="s">
        <v>41</v>
      </c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V10" s="60"/>
      <c r="CW10" s="56"/>
    </row>
    <row r="11" spans="2:101" ht="12.75">
      <c r="B11" s="77">
        <v>27717</v>
      </c>
      <c r="C11" s="4"/>
      <c r="D11" s="46" t="str">
        <f>Y4</f>
        <v>Portugal</v>
      </c>
      <c r="E11" s="31"/>
      <c r="F11" s="46" t="str">
        <f>Y2</f>
        <v>England</v>
      </c>
      <c r="G11" s="16"/>
      <c r="H11" s="27">
        <v>1</v>
      </c>
      <c r="I11" s="19" t="s">
        <v>1</v>
      </c>
      <c r="J11" s="26">
        <v>1</v>
      </c>
      <c r="K11" s="5" t="s">
        <v>2</v>
      </c>
      <c r="P11" s="32"/>
      <c r="Q11" s="76"/>
      <c r="T11" s="50">
        <f>IF(J9="",0,IF(K9=$B$114,IF(H9&gt;J9,2,IF(H9=J9,1,0)),0))</f>
        <v>2</v>
      </c>
      <c r="U11" s="49"/>
      <c r="V11" s="50">
        <f>IF(H14="",0,IF(K14=$B$114,IF(H14&lt;J14,2,IF(H14=J14,1,0)),0))</f>
        <v>1</v>
      </c>
      <c r="W11" s="50">
        <f>IF(H12="",0,IF(K12=$B$114,IF(H12&lt;J12,2,IF(H12=J12,1,0)),0))</f>
        <v>2</v>
      </c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V11" s="60"/>
      <c r="AW11" s="56"/>
      <c r="BB11" s="77">
        <v>27640</v>
      </c>
      <c r="BC11" s="4"/>
      <c r="BD11" s="46" t="str">
        <f>BY4</f>
        <v>Niederlande</v>
      </c>
      <c r="BE11" s="31"/>
      <c r="BF11" s="46" t="str">
        <f>BY2</f>
        <v>Finnland</v>
      </c>
      <c r="BG11" s="16"/>
      <c r="BH11" s="27">
        <v>4</v>
      </c>
      <c r="BI11" s="19" t="s">
        <v>1</v>
      </c>
      <c r="BJ11" s="26">
        <v>1</v>
      </c>
      <c r="BK11" s="5" t="s">
        <v>2</v>
      </c>
      <c r="BP11" s="32"/>
      <c r="BQ11" s="76"/>
      <c r="BT11" s="50">
        <f>IF(BJ9="",0,IF(BK9=$B$114,IF(BH9&gt;BJ9,2,IF(BH9=BJ9,1,0)),0))</f>
        <v>2</v>
      </c>
      <c r="BU11" s="49"/>
      <c r="BV11" s="50">
        <f>IF(BH14="",0,IF(BK14=$B$114,IF(BH14&lt;BJ14,2,IF(BH14=BJ14,1,0)),0))</f>
        <v>0</v>
      </c>
      <c r="BW11" s="50">
        <f>IF(BH12="",0,IF(BK12=$B$114,IF(BH12&lt;BJ12,2,IF(BH12=BJ12,1,0)),0))</f>
        <v>1</v>
      </c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V11" s="60"/>
      <c r="CW11" s="56"/>
    </row>
    <row r="12" spans="2:101" ht="12.75">
      <c r="B12" s="77">
        <v>27721</v>
      </c>
      <c r="C12" s="4"/>
      <c r="D12" s="46" t="str">
        <f>Y5</f>
        <v>Zypern</v>
      </c>
      <c r="E12" s="31"/>
      <c r="F12" s="46" t="str">
        <f>Y3</f>
        <v>Tschechoslowakei</v>
      </c>
      <c r="G12" s="16"/>
      <c r="H12" s="27">
        <v>0</v>
      </c>
      <c r="I12" s="19" t="s">
        <v>1</v>
      </c>
      <c r="J12" s="26">
        <v>3</v>
      </c>
      <c r="K12" s="5" t="s">
        <v>2</v>
      </c>
      <c r="P12" s="32"/>
      <c r="Q12" s="76"/>
      <c r="T12" s="50">
        <f>IF(J11="",0,IF(K11=$B$114,IF(H11&gt;J11,2,IF(H11=J11,1,0)),0))</f>
        <v>1</v>
      </c>
      <c r="U12" s="50">
        <f>IF(J14="",0,IF(K14=$B$114,IF(H14&gt;J14,2,IF(H14=J14,1,0)),0))</f>
        <v>1</v>
      </c>
      <c r="V12" s="49"/>
      <c r="W12" s="50">
        <f>IF(H10="",0,IF(K10=$B$114,IF(H10&lt;J10,2,IF(H10=J10,1,0)),0))</f>
        <v>2</v>
      </c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V12" s="60"/>
      <c r="AW12" s="56"/>
      <c r="BB12" s="77">
        <v>27503</v>
      </c>
      <c r="BC12" s="4"/>
      <c r="BD12" s="46" t="str">
        <f>BY5</f>
        <v>Italien</v>
      </c>
      <c r="BE12" s="31"/>
      <c r="BF12" s="46" t="str">
        <f>BY3</f>
        <v>Polen</v>
      </c>
      <c r="BG12" s="16"/>
      <c r="BH12" s="27">
        <v>0</v>
      </c>
      <c r="BI12" s="19" t="s">
        <v>1</v>
      </c>
      <c r="BJ12" s="26">
        <v>0</v>
      </c>
      <c r="BK12" s="5" t="s">
        <v>2</v>
      </c>
      <c r="BP12" s="32"/>
      <c r="BQ12" s="76"/>
      <c r="BT12" s="50">
        <f>IF(BJ11="",0,IF(BK11=$B$114,IF(BH11&gt;BJ11,2,IF(BH11=BJ11,1,0)),0))</f>
        <v>2</v>
      </c>
      <c r="BU12" s="50">
        <f>IF(BJ14="",0,IF(BK14=$B$114,IF(BH14&gt;BJ14,2,IF(BH14=BJ14,1,0)),0))</f>
        <v>2</v>
      </c>
      <c r="BV12" s="49"/>
      <c r="BW12" s="50">
        <f>IF(BH10="",0,IF(BK10=$B$114,IF(BH10&lt;BJ10,2,IF(BH10=BJ10,1,0)),0))</f>
        <v>0</v>
      </c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V12" s="60"/>
      <c r="CW12" s="56"/>
    </row>
    <row r="13" spans="2:101" ht="12.75">
      <c r="B13" s="77">
        <v>27500</v>
      </c>
      <c r="C13" s="4"/>
      <c r="D13" s="46" t="str">
        <f>Y2</f>
        <v>England</v>
      </c>
      <c r="E13" s="31"/>
      <c r="F13" s="46" t="str">
        <f>Y5</f>
        <v>Zypern</v>
      </c>
      <c r="G13" s="16"/>
      <c r="H13" s="26">
        <v>5</v>
      </c>
      <c r="I13" s="7" t="s">
        <v>1</v>
      </c>
      <c r="J13" s="27">
        <v>0</v>
      </c>
      <c r="K13" s="5" t="s">
        <v>2</v>
      </c>
      <c r="P13" s="32"/>
      <c r="Q13" s="76"/>
      <c r="T13" s="50">
        <f>IF(H13="",0,IF(K13=$B$114,IF(H13&lt;J13,2,IF(H13=J13,1,0)),0))</f>
        <v>0</v>
      </c>
      <c r="U13" s="50">
        <f>IF(J12="",0,IF(K12=$B$114,IF(H12&gt;J12,2,IF(H12=J12,1,0)),0))</f>
        <v>0</v>
      </c>
      <c r="V13" s="50">
        <f>IF(J10="",0,IF(K10=$B$114,IF(H10&gt;J10,2,IF(H10=J10,1,0)),0))</f>
        <v>0</v>
      </c>
      <c r="W13" s="49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V13" s="60"/>
      <c r="AW13" s="56"/>
      <c r="BB13" s="77">
        <v>27550</v>
      </c>
      <c r="BC13" s="4"/>
      <c r="BD13" s="46" t="str">
        <f>BY2</f>
        <v>Finnland</v>
      </c>
      <c r="BE13" s="31"/>
      <c r="BF13" s="46" t="str">
        <f>BY5</f>
        <v>Italien</v>
      </c>
      <c r="BG13" s="16"/>
      <c r="BH13" s="26">
        <v>0</v>
      </c>
      <c r="BI13" s="7" t="s">
        <v>1</v>
      </c>
      <c r="BJ13" s="27">
        <v>1</v>
      </c>
      <c r="BK13" s="5" t="s">
        <v>2</v>
      </c>
      <c r="BP13" s="32"/>
      <c r="BQ13" s="76"/>
      <c r="BT13" s="50">
        <f>IF(BH13="",0,IF(BK13=$B$114,IF(BH13&lt;BJ13,2,IF(BH13=BJ13,1,0)),0))</f>
        <v>2</v>
      </c>
      <c r="BU13" s="50">
        <f>IF(BJ12="",0,IF(BK12=$B$114,IF(BH12&gt;BJ12,2,IF(BH12=BJ12,1,0)),0))</f>
        <v>1</v>
      </c>
      <c r="BV13" s="50">
        <f>IF(BJ10="",0,IF(BK10=$B$114,IF(BH10&gt;BJ10,2,IF(BH10=BJ10,1,0)),0))</f>
        <v>2</v>
      </c>
      <c r="BW13" s="49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V13" s="60"/>
      <c r="CW13" s="56"/>
    </row>
    <row r="14" spans="2:101" ht="12.75">
      <c r="B14" s="77">
        <v>27710</v>
      </c>
      <c r="C14" s="4"/>
      <c r="D14" s="46" t="str">
        <f>Y4</f>
        <v>Portugal</v>
      </c>
      <c r="E14" s="31"/>
      <c r="F14" s="46" t="str">
        <f>Y3</f>
        <v>Tschechoslowakei</v>
      </c>
      <c r="G14" s="16"/>
      <c r="H14" s="27">
        <v>1</v>
      </c>
      <c r="I14" s="19" t="s">
        <v>1</v>
      </c>
      <c r="J14" s="27">
        <v>1</v>
      </c>
      <c r="K14" s="5" t="s">
        <v>2</v>
      </c>
      <c r="P14" s="32"/>
      <c r="Q14" s="76"/>
      <c r="T14" s="49"/>
      <c r="U14" s="50">
        <f>IF(K9=$B$114,J9,0)</f>
        <v>1</v>
      </c>
      <c r="V14" s="50">
        <f>IF(K11=$B$114,J11,0)</f>
        <v>1</v>
      </c>
      <c r="W14" s="50">
        <f>IF(K13=$B$114,H13,0)</f>
        <v>5</v>
      </c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V14" s="60"/>
      <c r="AW14" s="56"/>
      <c r="BB14" s="78">
        <v>27682</v>
      </c>
      <c r="BC14" s="4"/>
      <c r="BD14" s="46" t="str">
        <f>BY4</f>
        <v>Niederlande</v>
      </c>
      <c r="BE14" s="31"/>
      <c r="BF14" s="46" t="str">
        <f>BY3</f>
        <v>Polen</v>
      </c>
      <c r="BG14" s="16"/>
      <c r="BH14" s="27">
        <v>3</v>
      </c>
      <c r="BI14" s="19" t="s">
        <v>1</v>
      </c>
      <c r="BJ14" s="27">
        <v>0</v>
      </c>
      <c r="BK14" s="5" t="s">
        <v>2</v>
      </c>
      <c r="BP14" s="32"/>
      <c r="BQ14" s="76"/>
      <c r="BT14" s="49"/>
      <c r="BU14" s="50">
        <f>IF(BK9=$B$114,BJ9,0)</f>
        <v>0</v>
      </c>
      <c r="BV14" s="50">
        <f>IF(BK11=$B$114,BJ11,0)</f>
        <v>1</v>
      </c>
      <c r="BW14" s="50">
        <f>IF(BK13=$B$114,BH13,0)</f>
        <v>0</v>
      </c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V14" s="60"/>
      <c r="CW14" s="56"/>
    </row>
    <row r="15" spans="3:101" ht="12.75">
      <c r="C15" s="4"/>
      <c r="D15" s="46"/>
      <c r="E15" s="31"/>
      <c r="F15" s="46"/>
      <c r="G15" s="16"/>
      <c r="H15" s="75"/>
      <c r="I15" s="19"/>
      <c r="J15" s="75"/>
      <c r="P15" s="32"/>
      <c r="Q15" s="76"/>
      <c r="T15" s="50">
        <f>IF(K9=$B$114,H9,0)</f>
        <v>2</v>
      </c>
      <c r="U15" s="49"/>
      <c r="V15" s="50">
        <f>IF(K14=$B$114,J14,0)</f>
        <v>1</v>
      </c>
      <c r="W15" s="50">
        <f>IF(K12=$B$114,J12,0)</f>
        <v>3</v>
      </c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V15" s="60"/>
      <c r="AW15" s="56"/>
      <c r="BC15" s="4"/>
      <c r="BD15" s="46"/>
      <c r="BE15" s="31"/>
      <c r="BF15" s="46"/>
      <c r="BG15" s="16"/>
      <c r="BH15" s="75"/>
      <c r="BI15" s="19"/>
      <c r="BJ15" s="75"/>
      <c r="BP15" s="32"/>
      <c r="BQ15" s="76"/>
      <c r="BT15" s="50">
        <f>IF(BK9=$B$114,BH9,0)</f>
        <v>3</v>
      </c>
      <c r="BU15" s="49"/>
      <c r="BV15" s="50">
        <f>IF(BK14=$B$114,BJ14,0)</f>
        <v>0</v>
      </c>
      <c r="BW15" s="50">
        <f>IF(BK12=$B$114,BJ12,0)</f>
        <v>0</v>
      </c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V15" s="60"/>
      <c r="CW15" s="56"/>
    </row>
    <row r="16" spans="3:101" ht="12.75">
      <c r="C16" s="4"/>
      <c r="D16" s="46"/>
      <c r="E16" s="31"/>
      <c r="F16" s="46"/>
      <c r="G16" s="16"/>
      <c r="H16" s="75"/>
      <c r="I16" s="19"/>
      <c r="J16" s="75"/>
      <c r="P16" s="32"/>
      <c r="Q16" s="76"/>
      <c r="T16" s="50">
        <f>IF(K11=$B$114,H11,0)</f>
        <v>1</v>
      </c>
      <c r="U16" s="50">
        <f>IF(K14=$B$114,H14,0)</f>
        <v>1</v>
      </c>
      <c r="V16" s="49"/>
      <c r="W16" s="50">
        <f>IF(K10=$B$114,J10,0)</f>
        <v>2</v>
      </c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V16" s="60"/>
      <c r="AW16" s="56"/>
      <c r="BC16" s="4"/>
      <c r="BD16" s="46"/>
      <c r="BE16" s="31"/>
      <c r="BF16" s="46"/>
      <c r="BG16" s="16"/>
      <c r="BH16" s="75"/>
      <c r="BI16" s="19"/>
      <c r="BJ16" s="75"/>
      <c r="BP16" s="32"/>
      <c r="BQ16" s="76"/>
      <c r="BT16" s="50">
        <f>IF(BK11=$B$114,BH11,0)</f>
        <v>4</v>
      </c>
      <c r="BU16" s="50">
        <f>IF(BK14=$B$114,BH14,0)</f>
        <v>3</v>
      </c>
      <c r="BV16" s="49"/>
      <c r="BW16" s="50">
        <f>IF(BK10=$B$114,BJ10,0)</f>
        <v>0</v>
      </c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V16" s="60"/>
      <c r="CW16" s="56"/>
    </row>
    <row r="17" spans="3:101" ht="12.75">
      <c r="C17" s="4"/>
      <c r="D17" s="46"/>
      <c r="E17" s="31"/>
      <c r="F17" s="46"/>
      <c r="G17" s="16"/>
      <c r="H17" s="75"/>
      <c r="I17" s="19"/>
      <c r="J17" s="75"/>
      <c r="P17" s="32"/>
      <c r="Q17" s="76"/>
      <c r="T17" s="50">
        <f>IF(K13=$B$114,J13,0)</f>
        <v>0</v>
      </c>
      <c r="U17" s="50">
        <f>IF(K12=$B$114,H12,0)</f>
        <v>0</v>
      </c>
      <c r="V17" s="50">
        <f>IF(K10=$B$114,H10,0)</f>
        <v>0</v>
      </c>
      <c r="W17" s="49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V17" s="60"/>
      <c r="AW17" s="56"/>
      <c r="BC17" s="4"/>
      <c r="BD17" s="46"/>
      <c r="BE17" s="31"/>
      <c r="BF17" s="46"/>
      <c r="BG17" s="16"/>
      <c r="BH17" s="75"/>
      <c r="BI17" s="19"/>
      <c r="BJ17" s="75"/>
      <c r="BP17" s="32"/>
      <c r="BQ17" s="76"/>
      <c r="BT17" s="50">
        <f>IF(BK13=$B$114,BJ13,0)</f>
        <v>1</v>
      </c>
      <c r="BU17" s="50">
        <f>IF(BK12=$B$114,BH12,0)</f>
        <v>0</v>
      </c>
      <c r="BV17" s="50">
        <f>IF(BK10=$B$114,BH10,0)</f>
        <v>1</v>
      </c>
      <c r="BW17" s="49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V17" s="60"/>
      <c r="CW17" s="56"/>
    </row>
    <row r="18" spans="3:101" ht="12.75">
      <c r="C18" s="4"/>
      <c r="D18" s="46"/>
      <c r="E18" s="31"/>
      <c r="F18" s="46"/>
      <c r="G18" s="16"/>
      <c r="H18" s="75"/>
      <c r="I18" s="19"/>
      <c r="J18" s="75"/>
      <c r="P18" s="32"/>
      <c r="Q18" s="76"/>
      <c r="T18" s="2"/>
      <c r="U18" s="2"/>
      <c r="V18" s="2"/>
      <c r="W18" s="2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V18" s="60"/>
      <c r="AW18" s="56"/>
      <c r="BC18" s="4"/>
      <c r="BD18" s="46"/>
      <c r="BE18" s="31"/>
      <c r="BF18" s="46"/>
      <c r="BG18" s="16"/>
      <c r="BH18" s="75"/>
      <c r="BI18" s="19"/>
      <c r="BJ18" s="75"/>
      <c r="BP18" s="32"/>
      <c r="BQ18" s="76"/>
      <c r="BT18" s="2"/>
      <c r="BU18" s="2"/>
      <c r="BV18" s="2"/>
      <c r="BW18" s="2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V18" s="60"/>
      <c r="CW18" s="56"/>
    </row>
    <row r="19" spans="4:101" ht="12.75">
      <c r="D19" s="16"/>
      <c r="E19" s="16"/>
      <c r="F19" s="16"/>
      <c r="G19" s="16"/>
      <c r="N19" s="1"/>
      <c r="T19" s="2"/>
      <c r="U19" s="2"/>
      <c r="V19" s="2"/>
      <c r="W19" s="2"/>
      <c r="AM19" s="60"/>
      <c r="AN19" s="60"/>
      <c r="AO19" s="60"/>
      <c r="AP19" s="60"/>
      <c r="AQ19" s="60"/>
      <c r="AR19" s="60"/>
      <c r="AS19" s="60"/>
      <c r="AT19" s="60"/>
      <c r="AV19" s="60"/>
      <c r="AW19" s="56"/>
      <c r="BD19" s="16"/>
      <c r="BE19" s="16"/>
      <c r="BF19" s="16"/>
      <c r="BG19" s="16"/>
      <c r="BN19" s="1"/>
      <c r="BT19" s="2"/>
      <c r="BU19" s="2"/>
      <c r="BV19" s="2"/>
      <c r="BW19" s="2"/>
      <c r="CM19" s="60"/>
      <c r="CN19" s="60"/>
      <c r="CO19" s="60"/>
      <c r="CP19" s="60"/>
      <c r="CQ19" s="60"/>
      <c r="CR19" s="60"/>
      <c r="CS19" s="60"/>
      <c r="CT19" s="60"/>
      <c r="CV19" s="60"/>
      <c r="CW19" s="56"/>
    </row>
    <row r="20" spans="4:101" ht="6" customHeight="1" thickBot="1">
      <c r="D20" s="16"/>
      <c r="E20" s="17"/>
      <c r="F20" s="15"/>
      <c r="G20" s="15"/>
      <c r="H20" s="16"/>
      <c r="I20" s="16"/>
      <c r="J20" s="16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V20" s="60"/>
      <c r="AW20" s="56"/>
      <c r="BD20" s="16"/>
      <c r="BE20" s="17"/>
      <c r="BF20" s="15"/>
      <c r="BG20" s="15"/>
      <c r="BH20" s="16"/>
      <c r="BI20" s="16"/>
      <c r="BJ20" s="16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V20" s="60"/>
      <c r="CW20" s="56"/>
    </row>
    <row r="21" spans="1:101" s="11" customFormat="1" ht="14.25" thickBot="1" thickTop="1">
      <c r="A21" s="11" t="s">
        <v>13</v>
      </c>
      <c r="B21" s="77" t="s">
        <v>12</v>
      </c>
      <c r="C21" s="63" t="s">
        <v>42</v>
      </c>
      <c r="D21" s="8" t="s">
        <v>15</v>
      </c>
      <c r="E21" s="30"/>
      <c r="F21" s="8"/>
      <c r="G21" s="41"/>
      <c r="H21" s="42"/>
      <c r="I21" s="43"/>
      <c r="J21" s="10"/>
      <c r="K21" s="44"/>
      <c r="L21" s="8"/>
      <c r="M21" s="45" t="s">
        <v>16</v>
      </c>
      <c r="N21" s="8" t="s">
        <v>17</v>
      </c>
      <c r="O21" s="8" t="s">
        <v>18</v>
      </c>
      <c r="P21" s="8" t="s">
        <v>19</v>
      </c>
      <c r="Q21" s="8" t="s">
        <v>20</v>
      </c>
      <c r="R21" s="8" t="s">
        <v>21</v>
      </c>
      <c r="S21" s="16"/>
      <c r="T21" s="16"/>
      <c r="U21" s="16"/>
      <c r="V21" s="16"/>
      <c r="W21" s="14"/>
      <c r="X21" s="14" t="s">
        <v>22</v>
      </c>
      <c r="Y21" s="46" t="s">
        <v>23</v>
      </c>
      <c r="Z21" s="14" t="s">
        <v>24</v>
      </c>
      <c r="AA21" s="14" t="s">
        <v>19</v>
      </c>
      <c r="AB21" s="14" t="s">
        <v>20</v>
      </c>
      <c r="AC21" s="14" t="s">
        <v>21</v>
      </c>
      <c r="AD21" s="14"/>
      <c r="AE21" s="44" t="s">
        <v>25</v>
      </c>
      <c r="AF21" s="12" t="s">
        <v>26</v>
      </c>
      <c r="AG21" s="12"/>
      <c r="AH21" s="12"/>
      <c r="AI21" s="12"/>
      <c r="AJ21" s="12" t="s">
        <v>27</v>
      </c>
      <c r="AK21" s="9" t="s">
        <v>28</v>
      </c>
      <c r="AL21" s="12" t="s">
        <v>29</v>
      </c>
      <c r="AM21" s="12"/>
      <c r="AN21" s="12"/>
      <c r="AO21" s="12"/>
      <c r="AP21" s="12" t="s">
        <v>30</v>
      </c>
      <c r="AQ21" s="12" t="s">
        <v>31</v>
      </c>
      <c r="AR21" s="12"/>
      <c r="AS21" s="12"/>
      <c r="AT21" s="12"/>
      <c r="AU21" s="38" t="s">
        <v>32</v>
      </c>
      <c r="AV21" s="9" t="s">
        <v>33</v>
      </c>
      <c r="AW21" s="47" t="s">
        <v>18</v>
      </c>
      <c r="BA21" s="11" t="s">
        <v>13</v>
      </c>
      <c r="BB21" s="77" t="s">
        <v>12</v>
      </c>
      <c r="BC21" s="64" t="s">
        <v>43</v>
      </c>
      <c r="BD21" s="8" t="s">
        <v>15</v>
      </c>
      <c r="BE21" s="30"/>
      <c r="BF21" s="8"/>
      <c r="BG21" s="41"/>
      <c r="BH21" s="42"/>
      <c r="BI21" s="43"/>
      <c r="BJ21" s="10"/>
      <c r="BK21" s="44"/>
      <c r="BL21" s="8"/>
      <c r="BM21" s="45" t="s">
        <v>16</v>
      </c>
      <c r="BN21" s="8" t="s">
        <v>17</v>
      </c>
      <c r="BO21" s="8" t="s">
        <v>18</v>
      </c>
      <c r="BP21" s="8" t="s">
        <v>19</v>
      </c>
      <c r="BQ21" s="8" t="s">
        <v>20</v>
      </c>
      <c r="BR21" s="8" t="s">
        <v>21</v>
      </c>
      <c r="BS21" s="16"/>
      <c r="BT21" s="16"/>
      <c r="BU21" s="16"/>
      <c r="BV21" s="16"/>
      <c r="BW21" s="14"/>
      <c r="BX21" s="14" t="s">
        <v>22</v>
      </c>
      <c r="BY21" s="46" t="s">
        <v>23</v>
      </c>
      <c r="BZ21" s="14" t="s">
        <v>24</v>
      </c>
      <c r="CA21" s="14" t="s">
        <v>19</v>
      </c>
      <c r="CB21" s="14" t="s">
        <v>20</v>
      </c>
      <c r="CC21" s="14" t="s">
        <v>21</v>
      </c>
      <c r="CD21" s="14"/>
      <c r="CE21" s="44" t="s">
        <v>25</v>
      </c>
      <c r="CF21" s="12" t="s">
        <v>26</v>
      </c>
      <c r="CG21" s="12"/>
      <c r="CH21" s="12"/>
      <c r="CI21" s="12"/>
      <c r="CJ21" s="12" t="s">
        <v>27</v>
      </c>
      <c r="CK21" s="9" t="s">
        <v>28</v>
      </c>
      <c r="CL21" s="12" t="s">
        <v>29</v>
      </c>
      <c r="CM21" s="12"/>
      <c r="CN21" s="12"/>
      <c r="CO21" s="12"/>
      <c r="CP21" s="12" t="s">
        <v>30</v>
      </c>
      <c r="CQ21" s="12" t="s">
        <v>31</v>
      </c>
      <c r="CR21" s="12"/>
      <c r="CS21" s="12"/>
      <c r="CT21" s="12"/>
      <c r="CU21" s="38" t="s">
        <v>32</v>
      </c>
      <c r="CV21" s="9" t="s">
        <v>33</v>
      </c>
      <c r="CW21" s="47" t="s">
        <v>18</v>
      </c>
    </row>
    <row r="22" spans="2:101" ht="13.5" thickTop="1">
      <c r="B22" s="77" t="s">
        <v>35</v>
      </c>
      <c r="C22" s="3" t="s">
        <v>36</v>
      </c>
      <c r="L22" s="1"/>
      <c r="M22" s="18" t="str">
        <f>VLOOKUP(1,X22:AC25,2,FALSE)</f>
        <v>Wales</v>
      </c>
      <c r="N22" s="2">
        <f>VLOOKUP(1,X22:AC25,3,FALSE)</f>
        <v>10</v>
      </c>
      <c r="O22" s="2">
        <f>VLOOKUP(1,X22:AW25,26,FALSE)</f>
        <v>2</v>
      </c>
      <c r="P22" s="2">
        <f>VLOOKUP(1,X22:AC25,4,FALSE)</f>
        <v>14</v>
      </c>
      <c r="Q22" s="2">
        <f>VLOOKUP(1,X22:AC25,5,FALSE)</f>
        <v>4</v>
      </c>
      <c r="R22" s="2">
        <f>VLOOKUP(1,X22:AC25,6,FALSE)</f>
        <v>10</v>
      </c>
      <c r="T22" s="49"/>
      <c r="U22" s="50">
        <f>IF(H23="",0,IF(K23=$B$114,IF(H23&gt;J23,2,IF(H23=J23,1,0)),0))</f>
        <v>2</v>
      </c>
      <c r="V22" s="50">
        <f>IF(H25="",0,IF(K25=$B$114,IF(H25&gt;J25,2,IF(H25=J25,1,0)),0))</f>
        <v>2</v>
      </c>
      <c r="W22" s="50">
        <f>IF(J27="",0,IF(K27=$B$114,IF(H27&lt;J27,2,IF(H27=J27,1,0)),0))</f>
        <v>0</v>
      </c>
      <c r="X22" s="51">
        <f>RANK(AD22,AD22:AD25)</f>
        <v>3</v>
      </c>
      <c r="Y22" s="52" t="s">
        <v>65</v>
      </c>
      <c r="Z22" s="51">
        <f>SUM(T22:W22)+SUM(T30:W30)</f>
        <v>7</v>
      </c>
      <c r="AA22" s="51">
        <f>SUM(T26:W26)+SUM(T34:W34)</f>
        <v>11</v>
      </c>
      <c r="AB22" s="51">
        <f>SUM(T26:T29)+SUM(T34:T37)</f>
        <v>7</v>
      </c>
      <c r="AC22" s="51">
        <f>AA22-AB22</f>
        <v>4</v>
      </c>
      <c r="AD22" s="53">
        <f>IF(Q28="",AE22*10000000000000000+Z22*100000000000000+AC22*1000000000000+AA22*10000000000+AK22*100000000+AJ22*1000000+AP22*10000+AU22*100+AV22,AE22*10000000000000000+Z22*100000000000000+AK22*1000000000000+AJ22*10000000000+AP22*100000000+AU22*1000000+AC22*10000+AA22*100+AV22)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704109997980204</v>
      </c>
      <c r="AE22" s="54"/>
      <c r="AF22" s="55"/>
      <c r="AG22" s="55">
        <f>IF(Z22=Z23,U22-T23+U30-T31,0)</f>
        <v>0</v>
      </c>
      <c r="AH22" s="55">
        <f>IF(Z22=Z24,V22-T24+V30-T32,0)</f>
        <v>0</v>
      </c>
      <c r="AI22" s="55">
        <f>IF(Z22=Z25,W22-T25+W30-T33,0)</f>
        <v>-2</v>
      </c>
      <c r="AJ22" s="55">
        <f>SUM(AF22:AI22)</f>
        <v>-2</v>
      </c>
      <c r="AK22" s="54"/>
      <c r="AL22" s="55"/>
      <c r="AM22" s="55">
        <f>IF(Z22=Z23,U26-T27+2*(U34-T35),0)</f>
        <v>0</v>
      </c>
      <c r="AN22" s="55">
        <f>IF(Z22=Z24,V26-T28+2*(V34-T36),0)</f>
        <v>0</v>
      </c>
      <c r="AO22" s="55">
        <f>IF(Z22=Z25,2*(W26-T29)+(W34-T37),0)</f>
        <v>-2</v>
      </c>
      <c r="AP22" s="55">
        <f>SUM(AL22:AO22)</f>
        <v>-2</v>
      </c>
      <c r="AQ22" s="55"/>
      <c r="AR22" s="55">
        <f>IF(Z22=Z23,U26+2*U34,0)</f>
        <v>0</v>
      </c>
      <c r="AS22" s="55">
        <f>IF(Z22=Z24,V26+2*V34,0)</f>
        <v>0</v>
      </c>
      <c r="AT22" s="55">
        <f>IF(Z22=Z25,2*W26+W34,0)</f>
        <v>2</v>
      </c>
      <c r="AU22" s="55">
        <f>SUM(AQ22:AT22)</f>
        <v>2</v>
      </c>
      <c r="AV22" s="54">
        <v>4</v>
      </c>
      <c r="AW22" s="56">
        <f>SUM(T22:T25)+SUM(T30:T33)</f>
        <v>5</v>
      </c>
      <c r="BB22" s="77" t="s">
        <v>35</v>
      </c>
      <c r="BC22" s="3" t="s">
        <v>36</v>
      </c>
      <c r="BL22" s="1"/>
      <c r="BM22" s="18" t="str">
        <f>VLOOKUP(1,BX22:CC25,2,FALSE)</f>
        <v>Sowjetunion</v>
      </c>
      <c r="BN22" s="2">
        <f>VLOOKUP(1,BX22:CC25,3,FALSE)</f>
        <v>8</v>
      </c>
      <c r="BO22" s="2">
        <f>VLOOKUP(1,BX22:CW25,26,FALSE)</f>
        <v>4</v>
      </c>
      <c r="BP22" s="2">
        <f>VLOOKUP(1,BX22:CC25,4,FALSE)</f>
        <v>10</v>
      </c>
      <c r="BQ22" s="2">
        <f>VLOOKUP(1,BX22:CC25,5,FALSE)</f>
        <v>6</v>
      </c>
      <c r="BR22" s="2">
        <f>VLOOKUP(1,BX22:CC25,6,FALSE)</f>
        <v>4</v>
      </c>
      <c r="BT22" s="49"/>
      <c r="BU22" s="50">
        <f>IF(BH23="",0,IF(BK23=$B$114,IF(BH23&gt;BJ23,2,IF(BH23=BJ23,1,0)),0))</f>
        <v>2</v>
      </c>
      <c r="BV22" s="50">
        <f>IF(BH25="",0,IF(BK25=$B$114,IF(BH25&gt;BJ25,2,IF(BH25=BJ25,1,0)),0))</f>
        <v>2</v>
      </c>
      <c r="BW22" s="50">
        <f>IF(BJ27="",0,IF(BK27=$B$114,IF(BH27&lt;BJ27,2,IF(BH27=BJ27,1,0)),0))</f>
        <v>0</v>
      </c>
      <c r="BX22" s="51">
        <f>RANK(CD22,CD22:CD25)</f>
        <v>2</v>
      </c>
      <c r="BY22" s="52" t="s">
        <v>81</v>
      </c>
      <c r="BZ22" s="51">
        <f>SUM(BT22:BW22)+SUM(BT30:BW30)</f>
        <v>7</v>
      </c>
      <c r="CA22" s="51">
        <f>SUM(BT26:BW26)+SUM(BT34:BW34)</f>
        <v>11</v>
      </c>
      <c r="CB22" s="51">
        <f>SUM(BT26:BT29)+SUM(BT34:BT37)</f>
        <v>5</v>
      </c>
      <c r="CC22" s="51">
        <f>CA22-CB22</f>
        <v>6</v>
      </c>
      <c r="CD22" s="53">
        <f>IF(BQ28="",CE22*10000000000000000+BZ22*100000000000000+CC22*1000000000000+CA22*10000000000+CK22*100000000+CJ22*1000000+CP22*10000+CU22*100+CV22,CE22*10000000000000000+BZ22*100000000000000+CK22*1000000000000+CJ22*10000000000+CP22*100000000+CU22*1000000+CC22*10000+CA22*100+CV22)</f>
        <v>706110000000004</v>
      </c>
      <c r="CE22" s="54"/>
      <c r="CF22" s="55"/>
      <c r="CG22" s="55">
        <f>IF(BZ22=BZ23,BU22-BT23+BU30-BT31,0)</f>
        <v>0</v>
      </c>
      <c r="CH22" s="55">
        <f>IF(BZ22=BZ24,BV22-BT24+BV30-BT32,0)</f>
        <v>0</v>
      </c>
      <c r="CI22" s="55">
        <f>IF(BZ22=BZ25,BW22-BT25+BW30-BT33,0)</f>
        <v>0</v>
      </c>
      <c r="CJ22" s="55">
        <f>SUM(CF22:CI22)</f>
        <v>0</v>
      </c>
      <c r="CK22" s="54"/>
      <c r="CL22" s="55"/>
      <c r="CM22" s="55">
        <f>IF(BZ22=BZ23,BU26-BT27+2*(BU34-BT35),0)</f>
        <v>0</v>
      </c>
      <c r="CN22" s="55">
        <f>IF(BZ22=BZ24,BV26-BT28+2*(BV34-BT36),0)</f>
        <v>0</v>
      </c>
      <c r="CO22" s="55">
        <f>IF(BZ22=BZ25,2*(BW26-BT29)+(BW34-BT37),0)</f>
        <v>0</v>
      </c>
      <c r="CP22" s="55">
        <f>SUM(CL22:CO22)</f>
        <v>0</v>
      </c>
      <c r="CQ22" s="55"/>
      <c r="CR22" s="55">
        <f>IF(BZ22=BZ23,BU26+2*BU34,0)</f>
        <v>0</v>
      </c>
      <c r="CS22" s="55">
        <f>IF(BZ22=BZ24,BV26+2*BV34,0)</f>
        <v>0</v>
      </c>
      <c r="CT22" s="55">
        <f>IF(BZ22=BZ25,2*BW26+BW34,0)</f>
        <v>0</v>
      </c>
      <c r="CU22" s="55">
        <f>SUM(CQ22:CT22)</f>
        <v>0</v>
      </c>
      <c r="CV22" s="54">
        <v>4</v>
      </c>
      <c r="CW22" s="56">
        <f>SUM(BT22:BT25)+SUM(BT30:BT33)</f>
        <v>5</v>
      </c>
    </row>
    <row r="23" spans="2:101" ht="12.75">
      <c r="B23" s="77">
        <v>27276</v>
      </c>
      <c r="C23" s="4"/>
      <c r="D23" s="46" t="str">
        <f>Y22</f>
        <v>Österreich</v>
      </c>
      <c r="E23" s="31" t="s">
        <v>0</v>
      </c>
      <c r="F23" s="46" t="str">
        <f>Y23</f>
        <v>Wales</v>
      </c>
      <c r="G23" s="14"/>
      <c r="H23" s="26">
        <v>2</v>
      </c>
      <c r="I23" s="19" t="s">
        <v>1</v>
      </c>
      <c r="J23" s="26">
        <v>1</v>
      </c>
      <c r="K23" s="5" t="s">
        <v>2</v>
      </c>
      <c r="L23" s="1"/>
      <c r="M23" s="18" t="str">
        <f>VLOOKUP(2,X22:AC25,2,FALSE)</f>
        <v>Ungarn</v>
      </c>
      <c r="N23" s="2">
        <f>VLOOKUP(2,X22:AC25,3,FALSE)</f>
        <v>7</v>
      </c>
      <c r="O23" s="2">
        <f>VLOOKUP(2,X22:AW25,26,FALSE)</f>
        <v>5</v>
      </c>
      <c r="P23" s="2">
        <f>VLOOKUP(2,X22:AC25,4,FALSE)</f>
        <v>15</v>
      </c>
      <c r="Q23" s="2">
        <f>VLOOKUP(2,X22:AC25,5,FALSE)</f>
        <v>8</v>
      </c>
      <c r="R23" s="2">
        <f>VLOOKUP(2,X22:AC25,6,FALSE)</f>
        <v>7</v>
      </c>
      <c r="T23" s="50">
        <f>IF(J23="",0,IF(K23=$B$114,IF(H23&lt;J23,2,IF(H23=J23,1,0)),0))</f>
        <v>0</v>
      </c>
      <c r="U23" s="49"/>
      <c r="V23" s="50">
        <f>IF(H28="",0,IF(K28=$B$114,IF(H28&gt;J28,2,IF(H28=J28,1,0)),0))</f>
        <v>2</v>
      </c>
      <c r="W23" s="50">
        <f>IF(H26="",0,IF(K26=$B$114,IF(H26&gt;J26,2,IF(H26=J26,1,0)),0))</f>
        <v>2</v>
      </c>
      <c r="X23" s="51">
        <f>RANK(AD23,AD22:AD25)</f>
        <v>1</v>
      </c>
      <c r="Y23" s="52" t="s">
        <v>66</v>
      </c>
      <c r="Z23" s="51">
        <f>SUM(T23:W23)+SUM(T31:W31)</f>
        <v>10</v>
      </c>
      <c r="AA23" s="51">
        <f>SUM(T27:W27)+SUM(T35:W35)</f>
        <v>14</v>
      </c>
      <c r="AB23" s="51">
        <f>SUM(U26:U29)+SUM(U34:U37)</f>
        <v>4</v>
      </c>
      <c r="AC23" s="51">
        <f>AA23-AB23</f>
        <v>10</v>
      </c>
      <c r="AD23" s="53">
        <f>IF(Q29="",AE23*10000000000000000+Z23*100000000000000+AC23*1000000000000+AA23*10000000000+AK23*100000000+AJ23*1000000+AP23*10000+AU23*100+AV23,AE23*10000000000000000+Z23*100000000000000+AK23*1000000000000+AJ23*10000000000+AP23*100000000+AU23*1000000+AC23*10000+AA23*100+AV23)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1010140000000003</v>
      </c>
      <c r="AE23" s="54"/>
      <c r="AF23" s="55">
        <f>IF(Z23=Z22,T23-U22+T31-U31,0)</f>
        <v>0</v>
      </c>
      <c r="AG23" s="55"/>
      <c r="AH23" s="55">
        <f>IF(Z23=Z24,V23-U24+V30-T32,0)</f>
        <v>0</v>
      </c>
      <c r="AI23" s="55">
        <f>IF(Z23=Z25,W23-U25+W31-U33,0)</f>
        <v>0</v>
      </c>
      <c r="AJ23" s="55">
        <f>SUM(AF23:AI23)</f>
        <v>0</v>
      </c>
      <c r="AK23" s="54"/>
      <c r="AL23" s="55">
        <f>IF(Z23=Z22,2*(T27-U26)+(T35-U34),0)</f>
        <v>0</v>
      </c>
      <c r="AM23" s="55"/>
      <c r="AN23" s="55">
        <f>IF(Z23=Z24,V27-U28+2*(V35-U36),0)</f>
        <v>0</v>
      </c>
      <c r="AO23" s="55">
        <f>IF(Z23=Z25,W27-U29+2*(W35-U37),0)</f>
        <v>0</v>
      </c>
      <c r="AP23" s="55">
        <f>SUM(AL23:AO23)</f>
        <v>0</v>
      </c>
      <c r="AQ23" s="55">
        <f>IF(Z23=Z22,2*T27+T35,0)</f>
        <v>0</v>
      </c>
      <c r="AR23" s="55"/>
      <c r="AS23" s="55">
        <f>IF(Z23=Z24,V27+2*V35,0)</f>
        <v>0</v>
      </c>
      <c r="AT23" s="55">
        <f>IF(Z23=Z25,W27+2*W35,0)</f>
        <v>0</v>
      </c>
      <c r="AU23" s="55">
        <f>SUM(AQ23:AT23)</f>
        <v>0</v>
      </c>
      <c r="AV23" s="54">
        <v>3</v>
      </c>
      <c r="AW23" s="56">
        <f>SUM(U22:U25)+SUM(U30:U33)</f>
        <v>2</v>
      </c>
      <c r="BB23" s="77">
        <v>27332</v>
      </c>
      <c r="BC23" s="4"/>
      <c r="BD23" s="46" t="str">
        <f>BY22</f>
        <v>Irland</v>
      </c>
      <c r="BE23" s="31" t="s">
        <v>0</v>
      </c>
      <c r="BF23" s="46" t="str">
        <f>BY23</f>
        <v>Sowjetunion</v>
      </c>
      <c r="BG23" s="14"/>
      <c r="BH23" s="26">
        <v>3</v>
      </c>
      <c r="BI23" s="19" t="s">
        <v>1</v>
      </c>
      <c r="BJ23" s="26">
        <v>0</v>
      </c>
      <c r="BK23" s="5" t="s">
        <v>2</v>
      </c>
      <c r="BL23" s="1"/>
      <c r="BM23" s="18" t="str">
        <f>VLOOKUP(2,BX22:CC25,2,FALSE)</f>
        <v>Irland</v>
      </c>
      <c r="BN23" s="2">
        <f>VLOOKUP(2,BX22:CC25,3,FALSE)</f>
        <v>7</v>
      </c>
      <c r="BO23" s="2">
        <f>VLOOKUP(2,BX22:CW25,26,FALSE)</f>
        <v>5</v>
      </c>
      <c r="BP23" s="2">
        <f>VLOOKUP(2,BX22:CC25,4,FALSE)</f>
        <v>11</v>
      </c>
      <c r="BQ23" s="2">
        <f>VLOOKUP(2,BX22:CC25,5,FALSE)</f>
        <v>5</v>
      </c>
      <c r="BR23" s="2">
        <f>VLOOKUP(2,BX22:CC25,6,FALSE)</f>
        <v>6</v>
      </c>
      <c r="BT23" s="50">
        <f>IF(BJ23="",0,IF(BK23=$B$114,IF(BH23&lt;BJ23,2,IF(BH23=BJ23,1,0)),0))</f>
        <v>0</v>
      </c>
      <c r="BU23" s="49"/>
      <c r="BV23" s="50">
        <f>IF(BH28="",0,IF(BK28=$B$114,IF(BH28&gt;BJ28,2,IF(BH28=BJ28,1,0)),0))</f>
        <v>2</v>
      </c>
      <c r="BW23" s="50">
        <f>IF(BH26="",0,IF(BK26=$B$114,IF(BH26&gt;BJ26,2,IF(BH26=BJ26,1,0)),0))</f>
        <v>2</v>
      </c>
      <c r="BX23" s="51">
        <f>RANK(CD23,CD22:CD25)</f>
        <v>1</v>
      </c>
      <c r="BY23" s="52" t="s">
        <v>82</v>
      </c>
      <c r="BZ23" s="51">
        <f>SUM(BT23:BW23)+SUM(BT31:BW31)</f>
        <v>8</v>
      </c>
      <c r="CA23" s="51">
        <f>SUM(BT27:BW27)+SUM(BT35:BW35)</f>
        <v>10</v>
      </c>
      <c r="CB23" s="51">
        <f>SUM(BU26:BU29)+SUM(BU34:BU37)</f>
        <v>6</v>
      </c>
      <c r="CC23" s="51">
        <f>CA23-CB23</f>
        <v>4</v>
      </c>
      <c r="CD23" s="53">
        <f>IF(BQ29="",CE23*10000000000000000+BZ23*100000000000000+CC23*1000000000000+CA23*10000000000+CK23*100000000+CJ23*1000000+CP23*10000+CU23*100+CV23,CE23*10000000000000000+BZ23*100000000000000+CK23*1000000000000+CJ23*10000000000+CP23*100000000+CU23*1000000+CC23*10000+CA23*100+CV23)</f>
        <v>804100000000003</v>
      </c>
      <c r="CE23" s="54"/>
      <c r="CF23" s="55">
        <f>IF(BZ23=BZ22,BT23-BU22+BT31-BU31,0)</f>
        <v>0</v>
      </c>
      <c r="CG23" s="55"/>
      <c r="CH23" s="55">
        <f>IF(BZ23=BZ24,BV23-BU24+BV30-BT32,0)</f>
        <v>0</v>
      </c>
      <c r="CI23" s="55">
        <f>IF(BZ23=BZ25,BW23-BU25+BW31-BU33,0)</f>
        <v>0</v>
      </c>
      <c r="CJ23" s="55">
        <f>SUM(CF23:CI23)</f>
        <v>0</v>
      </c>
      <c r="CK23" s="54"/>
      <c r="CL23" s="55">
        <f>IF(BZ23=BZ22,2*(BT27-BU26)+(BT35-BU34),0)</f>
        <v>0</v>
      </c>
      <c r="CM23" s="55"/>
      <c r="CN23" s="55">
        <f>IF(BZ23=BZ24,BV27-BU28+2*(BV35-BU36),0)</f>
        <v>0</v>
      </c>
      <c r="CO23" s="55">
        <f>IF(BZ23=BZ25,BW27-BU29+2*(BW35-BU37),0)</f>
        <v>0</v>
      </c>
      <c r="CP23" s="55">
        <f>SUM(CL23:CO23)</f>
        <v>0</v>
      </c>
      <c r="CQ23" s="55">
        <f>IF(BZ23=BZ22,2*BT27+BT35,0)</f>
        <v>0</v>
      </c>
      <c r="CR23" s="55"/>
      <c r="CS23" s="55">
        <f>IF(BZ23=BZ24,BV27+2*BV35,0)</f>
        <v>0</v>
      </c>
      <c r="CT23" s="55">
        <f>IF(BZ23=BZ25,BW27+2*BW35,0)</f>
        <v>0</v>
      </c>
      <c r="CU23" s="55">
        <f>SUM(CQ23:CT23)</f>
        <v>0</v>
      </c>
      <c r="CV23" s="54">
        <v>3</v>
      </c>
      <c r="CW23" s="56">
        <f>SUM(BU22:BU25)+SUM(BU30:BU33)</f>
        <v>4</v>
      </c>
    </row>
    <row r="24" spans="2:101" ht="12.75">
      <c r="B24" s="77">
        <v>27315</v>
      </c>
      <c r="C24" s="4"/>
      <c r="D24" s="46" t="str">
        <f>Y24</f>
        <v>Luxemburg</v>
      </c>
      <c r="E24" s="31" t="s">
        <v>0</v>
      </c>
      <c r="F24" s="46" t="str">
        <f>Y25</f>
        <v>Ungarn</v>
      </c>
      <c r="G24" s="14"/>
      <c r="H24" s="27">
        <v>2</v>
      </c>
      <c r="I24" s="19" t="s">
        <v>1</v>
      </c>
      <c r="J24" s="26">
        <v>4</v>
      </c>
      <c r="K24" s="5" t="s">
        <v>2</v>
      </c>
      <c r="L24" s="1"/>
      <c r="M24" s="18" t="str">
        <f>VLOOKUP(3,X22:AC25,2,FALSE)</f>
        <v>Österreich</v>
      </c>
      <c r="N24" s="2">
        <f>VLOOKUP(3,X22:AC25,3,FALSE)</f>
        <v>7</v>
      </c>
      <c r="O24" s="2">
        <f>VLOOKUP(3,X22:AW25,26,FALSE)</f>
        <v>5</v>
      </c>
      <c r="P24" s="2">
        <f>VLOOKUP(3,X22:AC25,4,FALSE)</f>
        <v>11</v>
      </c>
      <c r="Q24" s="2">
        <f>VLOOKUP(3,X22:AC25,5,FALSE)</f>
        <v>7</v>
      </c>
      <c r="R24" s="2">
        <f>VLOOKUP(3,X22:AC25,6,FALSE)</f>
        <v>4</v>
      </c>
      <c r="T24" s="50">
        <f>IF(J25="",0,IF(K25=$B$114,IF(H25&lt;J25,2,IF(H25=J25,1,0)),0))</f>
        <v>0</v>
      </c>
      <c r="U24" s="50">
        <f>IF(J28="",0,IF(K28=$B$114,IF(H28&lt;J28,2,IF(H28=J28,1,0)),0))</f>
        <v>0</v>
      </c>
      <c r="V24" s="49"/>
      <c r="W24" s="50">
        <f>IF(H24="",0,IF(K24=$B$114,IF(H24&gt;J24,2,IF(H24=J24,1,0)),0))</f>
        <v>0</v>
      </c>
      <c r="X24" s="51">
        <f>RANK(AD24,AD22:AD25)</f>
        <v>4</v>
      </c>
      <c r="Y24" s="52" t="s">
        <v>67</v>
      </c>
      <c r="Z24" s="51">
        <f>SUM(T24:W24)+SUM(T32:W32)</f>
        <v>0</v>
      </c>
      <c r="AA24" s="51">
        <f>SUM(T28:W28)+SUM(T36:W36)</f>
        <v>7</v>
      </c>
      <c r="AB24" s="51">
        <f>SUM(V26:V29)+SUM(V34:V37)</f>
        <v>28</v>
      </c>
      <c r="AC24" s="51">
        <f>AA24-AB24</f>
        <v>-21</v>
      </c>
      <c r="AD24" s="53">
        <f>IF(Q30="",AE24*10000000000000000+Z24*100000000000000+AC24*1000000000000+AA24*10000000000+AK24*100000000+AJ24*1000000+AP24*10000+AU24*100+AV24,AE24*10000000000000000+Z24*100000000000000+AK24*1000000000000+AJ24*10000000000+AP24*100000000+AU24*1000000+AC24*10000+AA24*100+AV24)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-20929999999998</v>
      </c>
      <c r="AE24" s="54"/>
      <c r="AF24" s="55">
        <f>IF(Z24=Z22,T24-V22+T32-V30,0)</f>
        <v>0</v>
      </c>
      <c r="AG24" s="55">
        <f>IF(Z24=Z23,U24-V23+U32-V31,0)</f>
        <v>0</v>
      </c>
      <c r="AH24" s="55"/>
      <c r="AI24" s="55">
        <f>IF(Z24=Z25,W24-V25+W32-V33,0)</f>
        <v>0</v>
      </c>
      <c r="AJ24" s="55">
        <f>SUM(AF24:AI24)</f>
        <v>0</v>
      </c>
      <c r="AK24" s="54"/>
      <c r="AL24" s="55">
        <f>IF(Z24=Z22,2*(T28-V26)+(T36-V34),0)</f>
        <v>0</v>
      </c>
      <c r="AM24" s="55">
        <f>IF(Z24=Z23,2*(U28-V27)+(U36-V35),0)</f>
        <v>0</v>
      </c>
      <c r="AN24" s="55"/>
      <c r="AO24" s="55">
        <f>IF(Z24=Z25,W28-V29+2*(W36-V37),0)</f>
        <v>0</v>
      </c>
      <c r="AP24" s="55">
        <f>SUM(AL24:AO24)</f>
        <v>0</v>
      </c>
      <c r="AQ24" s="55">
        <f>IF(Z24=Z22,2*T28+T36,0)</f>
        <v>0</v>
      </c>
      <c r="AR24" s="55">
        <f>IF(Z24=Z23,2*U28+U36,0)</f>
        <v>0</v>
      </c>
      <c r="AS24" s="55"/>
      <c r="AT24" s="55">
        <f>IF(Z24=Z25,W28+2*W36,0)</f>
        <v>0</v>
      </c>
      <c r="AU24" s="55">
        <f>SUM(AQ24:AT24)</f>
        <v>0</v>
      </c>
      <c r="AV24" s="54">
        <v>2</v>
      </c>
      <c r="AW24" s="56">
        <f>SUM(V22:V25)+SUM(V30:V33)</f>
        <v>12</v>
      </c>
      <c r="BB24" s="77">
        <v>27364</v>
      </c>
      <c r="BC24" s="4"/>
      <c r="BD24" s="46" t="str">
        <f>BY24</f>
        <v>Türkei</v>
      </c>
      <c r="BE24" s="31" t="s">
        <v>0</v>
      </c>
      <c r="BF24" s="46" t="str">
        <f>BY25</f>
        <v>Schweiz</v>
      </c>
      <c r="BG24" s="14"/>
      <c r="BH24" s="27">
        <v>2</v>
      </c>
      <c r="BI24" s="19" t="s">
        <v>1</v>
      </c>
      <c r="BJ24" s="26">
        <v>1</v>
      </c>
      <c r="BK24" s="5" t="s">
        <v>2</v>
      </c>
      <c r="BL24" s="1"/>
      <c r="BM24" s="18" t="str">
        <f>VLOOKUP(3,BX22:CC25,2,FALSE)</f>
        <v>Türkei</v>
      </c>
      <c r="BN24" s="2">
        <f>VLOOKUP(3,BX22:CC25,3,FALSE)</f>
        <v>6</v>
      </c>
      <c r="BO24" s="2">
        <f>VLOOKUP(3,BX22:CW25,26,FALSE)</f>
        <v>6</v>
      </c>
      <c r="BP24" s="2">
        <f>VLOOKUP(3,BX22:CC25,4,FALSE)</f>
        <v>5</v>
      </c>
      <c r="BQ24" s="2">
        <f>VLOOKUP(3,BX22:CC25,5,FALSE)</f>
        <v>10</v>
      </c>
      <c r="BR24" s="2">
        <f>VLOOKUP(3,BX22:CC25,6,FALSE)</f>
        <v>-5</v>
      </c>
      <c r="BT24" s="50">
        <f>IF(BJ25="",0,IF(BK25=$B$114,IF(BH25&lt;BJ25,2,IF(BH25=BJ25,1,0)),0))</f>
        <v>0</v>
      </c>
      <c r="BU24" s="50">
        <f>IF(BJ28="",0,IF(BK28=$B$114,IF(BH28&lt;BJ28,2,IF(BH28=BJ28,1,0)),0))</f>
        <v>0</v>
      </c>
      <c r="BV24" s="49"/>
      <c r="BW24" s="50">
        <f>IF(BH24="",0,IF(BK24=$B$114,IF(BH24&gt;BJ24,2,IF(BH24=BJ24,1,0)),0))</f>
        <v>2</v>
      </c>
      <c r="BX24" s="51">
        <f>RANK(CD24,CD22:CD25)</f>
        <v>3</v>
      </c>
      <c r="BY24" s="52" t="s">
        <v>83</v>
      </c>
      <c r="BZ24" s="51">
        <f>SUM(BT24:BW24)+SUM(BT32:BW32)</f>
        <v>6</v>
      </c>
      <c r="CA24" s="51">
        <f>SUM(BT28:BW28)+SUM(BT36:BW36)</f>
        <v>5</v>
      </c>
      <c r="CB24" s="51">
        <f>SUM(BV26:BV29)+SUM(BV34:BV37)</f>
        <v>10</v>
      </c>
      <c r="CC24" s="51">
        <f>CA24-CB24</f>
        <v>-5</v>
      </c>
      <c r="CD24" s="53">
        <f>IF(BQ30="",CE24*10000000000000000+BZ24*100000000000000+CC24*1000000000000+CA24*10000000000+CK24*100000000+CJ24*1000000+CP24*10000+CU24*100+CV24,CE24*10000000000000000+BZ24*100000000000000+CK24*1000000000000+CJ24*10000000000+CP24*100000000+CU24*1000000+CC24*10000+CA24*100+CV24)</f>
        <v>595050000000002</v>
      </c>
      <c r="CE24" s="54"/>
      <c r="CF24" s="55">
        <f>IF(BZ24=BZ22,BT24-BV22+BT32-BV30,0)</f>
        <v>0</v>
      </c>
      <c r="CG24" s="55">
        <f>IF(BZ24=BZ23,BU24-BV23+BU32-BV31,0)</f>
        <v>0</v>
      </c>
      <c r="CH24" s="55"/>
      <c r="CI24" s="55">
        <f>IF(BZ24=BZ25,BW24-BV25+BW32-BV33,0)</f>
        <v>0</v>
      </c>
      <c r="CJ24" s="55">
        <f>SUM(CF24:CI24)</f>
        <v>0</v>
      </c>
      <c r="CK24" s="54"/>
      <c r="CL24" s="55">
        <f>IF(BZ24=BZ22,2*(BT28-BV26)+(BT36-BV34),0)</f>
        <v>0</v>
      </c>
      <c r="CM24" s="55">
        <f>IF(BZ24=BZ23,2*(BU28-BV27)+(BU36-BV35),0)</f>
        <v>0</v>
      </c>
      <c r="CN24" s="55"/>
      <c r="CO24" s="55">
        <f>IF(BZ24=BZ25,BW28-BV29+2*(BW36-BV37),0)</f>
        <v>0</v>
      </c>
      <c r="CP24" s="55">
        <f>SUM(CL24:CO24)</f>
        <v>0</v>
      </c>
      <c r="CQ24" s="55">
        <f>IF(BZ24=BZ22,2*BT28+BT36,0)</f>
        <v>0</v>
      </c>
      <c r="CR24" s="55">
        <f>IF(BZ24=BZ23,2*BU28+BU36,0)</f>
        <v>0</v>
      </c>
      <c r="CS24" s="55"/>
      <c r="CT24" s="55">
        <f>IF(BZ24=BZ25,BW28+2*BW36,0)</f>
        <v>0</v>
      </c>
      <c r="CU24" s="55">
        <f>SUM(CQ24:CT24)</f>
        <v>0</v>
      </c>
      <c r="CV24" s="54">
        <v>2</v>
      </c>
      <c r="CW24" s="56">
        <f>SUM(BV22:BV25)+SUM(BV30:BV33)</f>
        <v>6</v>
      </c>
    </row>
    <row r="25" spans="2:101" ht="12.75">
      <c r="B25" s="77">
        <v>27682</v>
      </c>
      <c r="C25" s="4"/>
      <c r="D25" s="46" t="str">
        <f>Y22</f>
        <v>Österreich</v>
      </c>
      <c r="E25" s="31" t="s">
        <v>0</v>
      </c>
      <c r="F25" s="46" t="str">
        <f>Y24</f>
        <v>Luxemburg</v>
      </c>
      <c r="G25" s="14"/>
      <c r="H25" s="27">
        <v>6</v>
      </c>
      <c r="I25" s="19" t="s">
        <v>1</v>
      </c>
      <c r="J25" s="26">
        <v>2</v>
      </c>
      <c r="K25" s="5" t="s">
        <v>2</v>
      </c>
      <c r="L25" s="1"/>
      <c r="M25" s="18" t="str">
        <f>VLOOKUP(4,X22:AC25,2,FALSE)</f>
        <v>Luxemburg</v>
      </c>
      <c r="N25" s="2">
        <f>VLOOKUP(4,X22:AC25,3,FALSE)</f>
        <v>0</v>
      </c>
      <c r="O25" s="2">
        <f>VLOOKUP(4,X22:AW25,26,FALSE)</f>
        <v>12</v>
      </c>
      <c r="P25" s="2">
        <f>VLOOKUP(4,X22:AC25,4,FALSE)</f>
        <v>7</v>
      </c>
      <c r="Q25" s="2">
        <f>VLOOKUP(4,X22:AC25,5,FALSE)</f>
        <v>28</v>
      </c>
      <c r="R25" s="2">
        <f>VLOOKUP(4,X22:AC25,6,FALSE)</f>
        <v>-21</v>
      </c>
      <c r="T25" s="50">
        <f>IF(H27="",0,IF(K27=$B$114,IF(H27&gt;J27,2,IF(H27=J27,1,0)),0))</f>
        <v>2</v>
      </c>
      <c r="U25" s="50">
        <f>IF(J26="",0,IF(K26=$B$114,IF(H26&lt;J26,2,IF(H26=J26,1,0)),0))</f>
        <v>0</v>
      </c>
      <c r="V25" s="50">
        <f>IF(J24="",0,IF(K24=$B$114,IF(H24&lt;J24,2,IF(H24=J24,1,0)),0))</f>
        <v>2</v>
      </c>
      <c r="W25" s="49"/>
      <c r="X25" s="51">
        <f>RANK(AD25,AD22:AD25)</f>
        <v>2</v>
      </c>
      <c r="Y25" s="52" t="s">
        <v>68</v>
      </c>
      <c r="Z25" s="51">
        <f>SUM(T25:W25)+SUM(T33:W33)</f>
        <v>7</v>
      </c>
      <c r="AA25" s="51">
        <f>SUM(T29:W29)+SUM(T37:W37)</f>
        <v>15</v>
      </c>
      <c r="AB25" s="51">
        <f>SUM(W26:W29)+SUM(W34:W37)</f>
        <v>8</v>
      </c>
      <c r="AC25" s="51">
        <f>AA25-AB25</f>
        <v>7</v>
      </c>
      <c r="AD25" s="53">
        <f>IF(Q31="",AE25*10000000000000000+Z25*100000000000000+AC25*1000000000000+AA25*10000000000+AK25*100000000+AJ25*1000000+AP25*10000+AU25*100+AV25,AE25*10000000000000000+Z25*100000000000000+AK25*1000000000000+AJ25*10000000000+AP25*100000000+AU25*1000000+AC25*10000+AA25*100+AV25)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707150002010201</v>
      </c>
      <c r="AE25" s="54"/>
      <c r="AF25" s="55">
        <f>IF(Z25=Z22,T25-W22+T33-W30,0)</f>
        <v>2</v>
      </c>
      <c r="AG25" s="55">
        <f>IF(Z25=Z23,U25-W23+U33-W31,0)</f>
        <v>0</v>
      </c>
      <c r="AH25" s="55">
        <f>IF(Z25=Z24,V25-W24+V33-W32,0)</f>
        <v>0</v>
      </c>
      <c r="AI25" s="55"/>
      <c r="AJ25" s="55">
        <f>SUM(AF25:AI25)</f>
        <v>2</v>
      </c>
      <c r="AK25" s="54"/>
      <c r="AL25" s="55">
        <f>IF(Z25=Z22,T29-W26+2*(T37-W34),0)</f>
        <v>1</v>
      </c>
      <c r="AM25" s="55">
        <f>IF(Z25=Z23,2*(U29-W27)+(U37-W35),0)</f>
        <v>0</v>
      </c>
      <c r="AN25" s="55">
        <f>IF(Z25=Z24,2*(V29-W28)+(V37-W36),0)</f>
        <v>0</v>
      </c>
      <c r="AO25" s="55"/>
      <c r="AP25" s="55">
        <f>SUM(AL25:AO25)</f>
        <v>1</v>
      </c>
      <c r="AQ25" s="55">
        <f>IF(Z25=Z22,T29+2*T37,0)</f>
        <v>2</v>
      </c>
      <c r="AR25" s="55">
        <f>IF(Z25=Z23,2*U29+U37,0)</f>
        <v>0</v>
      </c>
      <c r="AS25" s="55">
        <f>IF(Z25=Z24,2*V29+V37,0)</f>
        <v>0</v>
      </c>
      <c r="AT25" s="55"/>
      <c r="AU25" s="55">
        <f>SUM(AQ25:AT25)</f>
        <v>2</v>
      </c>
      <c r="AV25" s="54">
        <v>1</v>
      </c>
      <c r="AW25" s="56">
        <f>SUM(W22:W25)+SUM(W30:W33)</f>
        <v>5</v>
      </c>
      <c r="BB25" s="77">
        <v>27331</v>
      </c>
      <c r="BC25" s="4"/>
      <c r="BD25" s="46" t="str">
        <f>BY22</f>
        <v>Irland</v>
      </c>
      <c r="BE25" s="31" t="s">
        <v>0</v>
      </c>
      <c r="BF25" s="46" t="str">
        <f>BY24</f>
        <v>Türkei</v>
      </c>
      <c r="BG25" s="14"/>
      <c r="BH25" s="27">
        <v>4</v>
      </c>
      <c r="BI25" s="19" t="s">
        <v>1</v>
      </c>
      <c r="BJ25" s="26">
        <v>0</v>
      </c>
      <c r="BK25" s="5" t="s">
        <v>2</v>
      </c>
      <c r="BL25" s="1"/>
      <c r="BM25" s="18" t="str">
        <f>VLOOKUP(4,BX22:CC25,2,FALSE)</f>
        <v>Schweiz</v>
      </c>
      <c r="BN25" s="2">
        <f>VLOOKUP(4,BX22:CC25,3,FALSE)</f>
        <v>3</v>
      </c>
      <c r="BO25" s="2">
        <f>VLOOKUP(4,BX22:CW25,26,FALSE)</f>
        <v>9</v>
      </c>
      <c r="BP25" s="2">
        <f>VLOOKUP(4,BX22:CC25,4,FALSE)</f>
        <v>5</v>
      </c>
      <c r="BQ25" s="2">
        <f>VLOOKUP(4,BX22:CC25,5,FALSE)</f>
        <v>10</v>
      </c>
      <c r="BR25" s="2">
        <f>VLOOKUP(4,BX22:CC25,6,FALSE)</f>
        <v>-5</v>
      </c>
      <c r="BT25" s="50">
        <f>IF(BH27="",0,IF(BK27=$B$114,IF(BH27&gt;BJ27,2,IF(BH27=BJ27,1,0)),0))</f>
        <v>2</v>
      </c>
      <c r="BU25" s="50">
        <f>IF(BJ26="",0,IF(BK26=$B$114,IF(BH26&lt;BJ26,2,IF(BH26=BJ26,1,0)),0))</f>
        <v>0</v>
      </c>
      <c r="BV25" s="50">
        <f>IF(BJ24="",0,IF(BK24=$B$114,IF(BH24&lt;BJ24,2,IF(BH24=BJ24,1,0)),0))</f>
        <v>0</v>
      </c>
      <c r="BW25" s="49"/>
      <c r="BX25" s="51">
        <f>RANK(CD25,CD22:CD25)</f>
        <v>4</v>
      </c>
      <c r="BY25" s="52" t="s">
        <v>84</v>
      </c>
      <c r="BZ25" s="51">
        <f>SUM(BT25:BW25)+SUM(BT33:BW33)</f>
        <v>3</v>
      </c>
      <c r="CA25" s="51">
        <f>SUM(BT29:BW29)+SUM(BT37:BW37)</f>
        <v>5</v>
      </c>
      <c r="CB25" s="51">
        <f>SUM(BW26:BW29)+SUM(BW34:BW37)</f>
        <v>10</v>
      </c>
      <c r="CC25" s="51">
        <f>CA25-CB25</f>
        <v>-5</v>
      </c>
      <c r="CD25" s="53">
        <f>IF(BQ31="",CE25*10000000000000000+BZ25*100000000000000+CC25*1000000000000+CA25*10000000000+CK25*100000000+CJ25*1000000+CP25*10000+CU25*100+CV25,CE25*10000000000000000+BZ25*100000000000000+CK25*1000000000000+CJ25*10000000000+CP25*100000000+CU25*1000000+CC25*10000+CA25*100+CV25)</f>
        <v>295050000000001</v>
      </c>
      <c r="CE25" s="54"/>
      <c r="CF25" s="55">
        <f>IF(BZ25=BZ22,BT25-BW22+BT33-BW30,0)</f>
        <v>0</v>
      </c>
      <c r="CG25" s="55">
        <f>IF(BZ25=BZ23,BU25-BW23+BU33-BW31,0)</f>
        <v>0</v>
      </c>
      <c r="CH25" s="55">
        <f>IF(BZ25=BZ24,BV25-BW24+BV33-BW32,0)</f>
        <v>0</v>
      </c>
      <c r="CI25" s="55"/>
      <c r="CJ25" s="55">
        <f>SUM(CF25:CI25)</f>
        <v>0</v>
      </c>
      <c r="CK25" s="54"/>
      <c r="CL25" s="55">
        <f>IF(BZ25=BZ22,BT29-BW26+2*(BT37-BW34),0)</f>
        <v>0</v>
      </c>
      <c r="CM25" s="55">
        <f>IF(BZ25=BZ23,2*(BU29-BW27)+(BU37-BW35),0)</f>
        <v>0</v>
      </c>
      <c r="CN25" s="55">
        <f>IF(BZ25=BZ24,2*(BV29-BW28)+(BV37-BW36),0)</f>
        <v>0</v>
      </c>
      <c r="CO25" s="55"/>
      <c r="CP25" s="55">
        <f>SUM(CL25:CO25)</f>
        <v>0</v>
      </c>
      <c r="CQ25" s="55">
        <f>IF(BZ25=BZ22,BT29+2*BT37,0)</f>
        <v>0</v>
      </c>
      <c r="CR25" s="55">
        <f>IF(BZ25=BZ23,2*BU29+BU37,0)</f>
        <v>0</v>
      </c>
      <c r="CS25" s="55">
        <f>IF(BZ25=BZ24,2*BV29+BV37,0)</f>
        <v>0</v>
      </c>
      <c r="CT25" s="55"/>
      <c r="CU25" s="55">
        <f>SUM(CQ25:CT25)</f>
        <v>0</v>
      </c>
      <c r="CV25" s="54">
        <v>1</v>
      </c>
      <c r="CW25" s="56">
        <f>SUM(BW22:BW25)+SUM(BW30:BW33)</f>
        <v>9</v>
      </c>
    </row>
    <row r="26" spans="2:101" ht="12.75">
      <c r="B26" s="77">
        <v>27332</v>
      </c>
      <c r="C26" s="4"/>
      <c r="D26" s="46" t="str">
        <f>Y23</f>
        <v>Wales</v>
      </c>
      <c r="E26" s="31" t="s">
        <v>0</v>
      </c>
      <c r="F26" s="46" t="str">
        <f>Y25</f>
        <v>Ungarn</v>
      </c>
      <c r="G26" s="14"/>
      <c r="H26" s="27">
        <v>2</v>
      </c>
      <c r="I26" s="19" t="s">
        <v>1</v>
      </c>
      <c r="J26" s="26">
        <v>0</v>
      </c>
      <c r="K26" s="5" t="s">
        <v>2</v>
      </c>
      <c r="L26" s="1"/>
      <c r="N26" s="1"/>
      <c r="P26" s="1"/>
      <c r="Q26" s="1"/>
      <c r="T26" s="49"/>
      <c r="U26" s="50">
        <f>IF(K23=$B$114,H23,0)</f>
        <v>2</v>
      </c>
      <c r="V26" s="50">
        <f>IF(K25=$B$114,H25,0)</f>
        <v>6</v>
      </c>
      <c r="W26" s="50">
        <f>IF(K28=$B$114,J27,0)</f>
        <v>1</v>
      </c>
      <c r="X26" s="51"/>
      <c r="Y26" s="51"/>
      <c r="Z26" s="51"/>
      <c r="AA26" s="51"/>
      <c r="AB26" s="51"/>
      <c r="AC26" s="51"/>
      <c r="AD26" s="57"/>
      <c r="AE26" s="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V26" s="55"/>
      <c r="AW26" s="56"/>
      <c r="BB26" s="77">
        <v>27710</v>
      </c>
      <c r="BC26" s="4"/>
      <c r="BD26" s="46" t="str">
        <f>BY23</f>
        <v>Sowjetunion</v>
      </c>
      <c r="BE26" s="31" t="s">
        <v>0</v>
      </c>
      <c r="BF26" s="46" t="str">
        <f>BY25</f>
        <v>Schweiz</v>
      </c>
      <c r="BG26" s="14"/>
      <c r="BH26" s="27">
        <v>4</v>
      </c>
      <c r="BI26" s="19" t="s">
        <v>1</v>
      </c>
      <c r="BJ26" s="26">
        <v>1</v>
      </c>
      <c r="BK26" s="5" t="s">
        <v>2</v>
      </c>
      <c r="BL26" s="1"/>
      <c r="BN26" s="1"/>
      <c r="BP26" s="1"/>
      <c r="BQ26" s="1"/>
      <c r="BT26" s="49"/>
      <c r="BU26" s="50">
        <f>IF(BK23=$B$114,BH23,0)</f>
        <v>3</v>
      </c>
      <c r="BV26" s="50">
        <f>IF(BK25=$B$114,BH25,0)</f>
        <v>4</v>
      </c>
      <c r="BW26" s="50">
        <f>IF(BK28=$B$114,BJ27,0)</f>
        <v>0</v>
      </c>
      <c r="BX26" s="51"/>
      <c r="BY26" s="51"/>
      <c r="BZ26" s="51"/>
      <c r="CA26" s="51"/>
      <c r="CB26" s="51"/>
      <c r="CC26" s="51"/>
      <c r="CD26" s="57"/>
      <c r="CE26" s="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V26" s="55"/>
      <c r="CW26" s="56"/>
    </row>
    <row r="27" spans="2:101" ht="12.75">
      <c r="B27" s="77">
        <v>27661</v>
      </c>
      <c r="C27" s="4"/>
      <c r="D27" s="46" t="str">
        <f>Y25</f>
        <v>Ungarn</v>
      </c>
      <c r="E27" s="31" t="s">
        <v>0</v>
      </c>
      <c r="F27" s="46" t="str">
        <f>Y22</f>
        <v>Österreich</v>
      </c>
      <c r="G27" s="16"/>
      <c r="H27" s="26">
        <v>2</v>
      </c>
      <c r="I27" s="7" t="s">
        <v>1</v>
      </c>
      <c r="J27" s="27">
        <v>1</v>
      </c>
      <c r="K27" s="5" t="s">
        <v>2</v>
      </c>
      <c r="M27" s="63" t="str">
        <f>IF(N22&gt;0,M22,"")</f>
        <v>Wales</v>
      </c>
      <c r="N27" s="2" t="s">
        <v>44</v>
      </c>
      <c r="Q27" s="59"/>
      <c r="T27" s="50">
        <f>IF(K23=$B$114,J23,0)</f>
        <v>1</v>
      </c>
      <c r="U27" s="49"/>
      <c r="V27" s="50">
        <f>IF(K27=$B$114,H28,0)</f>
        <v>5</v>
      </c>
      <c r="W27" s="50">
        <f>IF(K26=$B$114,H26,0)</f>
        <v>2</v>
      </c>
      <c r="AD27" s="16" t="s">
        <v>38</v>
      </c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V27" s="60"/>
      <c r="AW27" s="56"/>
      <c r="BB27" s="77">
        <v>27535</v>
      </c>
      <c r="BC27" s="4"/>
      <c r="BD27" s="46" t="str">
        <f>BY25</f>
        <v>Schweiz</v>
      </c>
      <c r="BE27" s="31" t="s">
        <v>0</v>
      </c>
      <c r="BF27" s="46" t="str">
        <f>BY22</f>
        <v>Irland</v>
      </c>
      <c r="BG27" s="16"/>
      <c r="BH27" s="26">
        <v>1</v>
      </c>
      <c r="BI27" s="7" t="s">
        <v>1</v>
      </c>
      <c r="BJ27" s="27">
        <v>0</v>
      </c>
      <c r="BK27" s="5" t="s">
        <v>2</v>
      </c>
      <c r="BM27" s="64" t="str">
        <f>IF(BN22&gt;0,BM22,"")</f>
        <v>Sowjetunion</v>
      </c>
      <c r="BN27" s="2" t="s">
        <v>45</v>
      </c>
      <c r="BQ27" s="59"/>
      <c r="BT27" s="50">
        <f>IF(BK23=$B$114,BJ23,0)</f>
        <v>0</v>
      </c>
      <c r="BU27" s="49"/>
      <c r="BV27" s="50">
        <f>IF(BK27=$B$114,BH28,0)</f>
        <v>3</v>
      </c>
      <c r="BW27" s="50">
        <f>IF(BK26=$B$114,BH26,0)</f>
        <v>4</v>
      </c>
      <c r="CD27" s="16" t="s">
        <v>38</v>
      </c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V27" s="60"/>
      <c r="CW27" s="56"/>
    </row>
    <row r="28" spans="2:101" ht="12.75">
      <c r="B28" s="77">
        <v>27353</v>
      </c>
      <c r="C28" s="4"/>
      <c r="D28" s="46" t="str">
        <f>Y23</f>
        <v>Wales</v>
      </c>
      <c r="E28" s="31" t="s">
        <v>0</v>
      </c>
      <c r="F28" s="46" t="str">
        <f>Y24</f>
        <v>Luxemburg</v>
      </c>
      <c r="G28" s="16"/>
      <c r="H28" s="27">
        <v>5</v>
      </c>
      <c r="I28" s="19" t="s">
        <v>1</v>
      </c>
      <c r="J28" s="27">
        <v>0</v>
      </c>
      <c r="K28" s="5" t="s">
        <v>2</v>
      </c>
      <c r="P28" s="61"/>
      <c r="Q28" s="62"/>
      <c r="T28" s="50">
        <f>IF(K25=$B$114,J25,0)</f>
        <v>2</v>
      </c>
      <c r="U28" s="50">
        <f>IF(K27=$B$114,J28,0)</f>
        <v>0</v>
      </c>
      <c r="V28" s="49"/>
      <c r="W28" s="50">
        <f>IF(K24=$B$114,H24,0)</f>
        <v>2</v>
      </c>
      <c r="AD28" s="16" t="s">
        <v>40</v>
      </c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V28" s="60"/>
      <c r="AW28" s="56"/>
      <c r="BB28" s="77">
        <v>27486</v>
      </c>
      <c r="BC28" s="4"/>
      <c r="BD28" s="46" t="str">
        <f>BY23</f>
        <v>Sowjetunion</v>
      </c>
      <c r="BE28" s="31" t="s">
        <v>0</v>
      </c>
      <c r="BF28" s="46" t="str">
        <f>BY24</f>
        <v>Türkei</v>
      </c>
      <c r="BG28" s="16"/>
      <c r="BH28" s="27">
        <v>3</v>
      </c>
      <c r="BI28" s="19" t="s">
        <v>1</v>
      </c>
      <c r="BJ28" s="27">
        <v>0</v>
      </c>
      <c r="BK28" s="5" t="s">
        <v>2</v>
      </c>
      <c r="BP28" s="61"/>
      <c r="BQ28" s="62"/>
      <c r="BT28" s="50">
        <f>IF(BK25=$B$114,BJ25,0)</f>
        <v>0</v>
      </c>
      <c r="BU28" s="50">
        <f>IF(BK27=$B$114,BJ28,0)</f>
        <v>0</v>
      </c>
      <c r="BV28" s="49"/>
      <c r="BW28" s="50">
        <f>IF(BK24=$B$114,BH24,0)</f>
        <v>2</v>
      </c>
      <c r="CD28" s="16" t="s">
        <v>40</v>
      </c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V28" s="60"/>
      <c r="CW28" s="56"/>
    </row>
    <row r="29" spans="2:101" ht="12.75">
      <c r="B29" s="77">
        <v>27717</v>
      </c>
      <c r="C29" s="4"/>
      <c r="D29" s="46" t="str">
        <f>Y23</f>
        <v>Wales</v>
      </c>
      <c r="E29" s="31"/>
      <c r="F29" s="46" t="str">
        <f>Y22</f>
        <v>Österreich</v>
      </c>
      <c r="G29" s="16"/>
      <c r="H29" s="26">
        <v>1</v>
      </c>
      <c r="I29" s="19" t="s">
        <v>1</v>
      </c>
      <c r="J29" s="26">
        <v>0</v>
      </c>
      <c r="K29" s="5" t="s">
        <v>2</v>
      </c>
      <c r="P29" s="32"/>
      <c r="Q29" s="76"/>
      <c r="T29" s="50">
        <f>IF(K28=$B$114,H27,0)</f>
        <v>2</v>
      </c>
      <c r="U29" s="50">
        <f>IF(K26=$B$114,J26,0)</f>
        <v>0</v>
      </c>
      <c r="V29" s="50">
        <f>IF(K24=$B$114,J24,0)</f>
        <v>4</v>
      </c>
      <c r="W29" s="49"/>
      <c r="AD29" s="16" t="s">
        <v>54</v>
      </c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V29" s="60"/>
      <c r="AW29" s="56"/>
      <c r="BB29" s="77">
        <v>27532</v>
      </c>
      <c r="BC29" s="4"/>
      <c r="BD29" s="46" t="str">
        <f>BY23</f>
        <v>Sowjetunion</v>
      </c>
      <c r="BE29" s="31"/>
      <c r="BF29" s="46" t="str">
        <f>BY22</f>
        <v>Irland</v>
      </c>
      <c r="BG29" s="16"/>
      <c r="BH29" s="26">
        <v>2</v>
      </c>
      <c r="BI29" s="19" t="s">
        <v>1</v>
      </c>
      <c r="BJ29" s="26">
        <v>1</v>
      </c>
      <c r="BK29" s="5" t="s">
        <v>2</v>
      </c>
      <c r="BP29" s="32"/>
      <c r="BQ29" s="76"/>
      <c r="BT29" s="50">
        <f>IF(BK28=$B$114,BH27,0)</f>
        <v>1</v>
      </c>
      <c r="BU29" s="50">
        <f>IF(BK26=$B$114,BJ26,0)</f>
        <v>1</v>
      </c>
      <c r="BV29" s="50">
        <f>IF(BK24=$B$114,BJ24,0)</f>
        <v>1</v>
      </c>
      <c r="BW29" s="49"/>
      <c r="CD29" s="16" t="s">
        <v>54</v>
      </c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V29" s="60"/>
      <c r="CW29" s="56"/>
    </row>
    <row r="30" spans="2:101" ht="12.75">
      <c r="B30" s="78">
        <v>27686</v>
      </c>
      <c r="C30" s="4"/>
      <c r="D30" s="46" t="str">
        <f>Y25</f>
        <v>Ungarn</v>
      </c>
      <c r="E30" s="31"/>
      <c r="F30" s="46" t="str">
        <f>Y24</f>
        <v>Luxemburg</v>
      </c>
      <c r="G30" s="16"/>
      <c r="H30" s="27">
        <v>8</v>
      </c>
      <c r="I30" s="19" t="s">
        <v>1</v>
      </c>
      <c r="J30" s="26">
        <v>1</v>
      </c>
      <c r="K30" s="5" t="s">
        <v>2</v>
      </c>
      <c r="P30" s="32"/>
      <c r="Q30" s="76"/>
      <c r="T30" s="49"/>
      <c r="U30" s="50">
        <f>IF(H29="",0,IF(K29=$B$114,IF(H29&lt;J29,2,IF(H29=J29,1,0)),0))</f>
        <v>0</v>
      </c>
      <c r="V30" s="50">
        <f>IF(H31="",0,IF(K31=$B$114,IF(H31&lt;J31,2,IF(H31=J31,1,0)),0))</f>
        <v>2</v>
      </c>
      <c r="W30" s="50">
        <f>IF(J33="",0,IF(K33=$B$114,IF(H33&gt;J33,2,IF(H33=J33,1,0)),0))</f>
        <v>1</v>
      </c>
      <c r="AD30" s="16" t="s">
        <v>41</v>
      </c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V30" s="60"/>
      <c r="AW30" s="56"/>
      <c r="BB30" s="78">
        <v>27514</v>
      </c>
      <c r="BC30" s="4"/>
      <c r="BD30" s="46" t="str">
        <f>BY25</f>
        <v>Schweiz</v>
      </c>
      <c r="BE30" s="31"/>
      <c r="BF30" s="46" t="str">
        <f>BY24</f>
        <v>Türkei</v>
      </c>
      <c r="BG30" s="16"/>
      <c r="BH30" s="27">
        <v>1</v>
      </c>
      <c r="BI30" s="19" t="s">
        <v>1</v>
      </c>
      <c r="BJ30" s="26">
        <v>1</v>
      </c>
      <c r="BK30" s="5" t="s">
        <v>2</v>
      </c>
      <c r="BP30" s="32"/>
      <c r="BQ30" s="76"/>
      <c r="BT30" s="49"/>
      <c r="BU30" s="50">
        <f>IF(BH29="",0,IF(BK29=$B$114,IF(BH29&lt;BJ29,2,IF(BH29=BJ29,1,0)),0))</f>
        <v>0</v>
      </c>
      <c r="BV30" s="50">
        <f>IF(BH31="",0,IF(BK31=$B$114,IF(BH31&lt;BJ31,2,IF(BH31=BJ31,1,0)),0))</f>
        <v>1</v>
      </c>
      <c r="BW30" s="50">
        <f>IF(BJ33="",0,IF(BK33=$B$114,IF(BH33&gt;BJ33,2,IF(BH33=BJ33,1,0)),0))</f>
        <v>2</v>
      </c>
      <c r="CD30" s="16" t="s">
        <v>41</v>
      </c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V30" s="60"/>
      <c r="CW30" s="56"/>
    </row>
    <row r="31" spans="2:101" ht="12.75">
      <c r="B31" s="77">
        <v>27469</v>
      </c>
      <c r="C31" s="4"/>
      <c r="D31" s="46" t="str">
        <f>Y24</f>
        <v>Luxemburg</v>
      </c>
      <c r="E31" s="31"/>
      <c r="F31" s="46" t="str">
        <f>Y22</f>
        <v>Österreich</v>
      </c>
      <c r="G31" s="16"/>
      <c r="H31" s="27">
        <v>1</v>
      </c>
      <c r="I31" s="19" t="s">
        <v>1</v>
      </c>
      <c r="J31" s="26">
        <v>2</v>
      </c>
      <c r="K31" s="5" t="s">
        <v>2</v>
      </c>
      <c r="P31" s="32"/>
      <c r="Q31" s="76"/>
      <c r="T31" s="50">
        <f>IF(J29="",0,IF(K29=$B$114,IF(H29&gt;J29,2,IF(H29=J29,1,0)),0))</f>
        <v>2</v>
      </c>
      <c r="U31" s="49"/>
      <c r="V31" s="50">
        <f>IF(H34="",0,IF(K34=$B$114,IF(H34&lt;J34,2,IF(H34=J34,1,0)),0))</f>
        <v>2</v>
      </c>
      <c r="W31" s="50">
        <f>IF(H32="",0,IF(K32=$B$114,IF(H32&lt;J32,2,IF(H32=J32,1,0)),0))</f>
        <v>2</v>
      </c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V31" s="60"/>
      <c r="AW31" s="56"/>
      <c r="BB31" s="77">
        <v>27353</v>
      </c>
      <c r="BC31" s="4"/>
      <c r="BD31" s="46" t="str">
        <f>BY24</f>
        <v>Türkei</v>
      </c>
      <c r="BE31" s="31"/>
      <c r="BF31" s="46" t="str">
        <f>BY22</f>
        <v>Irland</v>
      </c>
      <c r="BG31" s="16"/>
      <c r="BH31" s="27">
        <v>1</v>
      </c>
      <c r="BI31" s="19" t="s">
        <v>1</v>
      </c>
      <c r="BJ31" s="26">
        <v>1</v>
      </c>
      <c r="BK31" s="5" t="s">
        <v>2</v>
      </c>
      <c r="BP31" s="32"/>
      <c r="BQ31" s="76"/>
      <c r="BT31" s="50">
        <f>IF(BJ29="",0,IF(BK29=$B$114,IF(BH29&gt;BJ29,2,IF(BH29=BJ29,1,0)),0))</f>
        <v>2</v>
      </c>
      <c r="BU31" s="49"/>
      <c r="BV31" s="50">
        <f>IF(BH34="",0,IF(BK34=$B$114,IF(BH34&lt;BJ34,2,IF(BH34=BJ34,1,0)),0))</f>
        <v>0</v>
      </c>
      <c r="BW31" s="50">
        <f>IF(BH32="",0,IF(BK32=$B$114,IF(BH32&lt;BJ32,2,IF(BH32=BJ32,1,0)),0))</f>
        <v>2</v>
      </c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V31" s="60"/>
      <c r="CW31" s="56"/>
    </row>
    <row r="32" spans="2:101" ht="12.75">
      <c r="B32" s="77">
        <v>27500</v>
      </c>
      <c r="C32" s="4"/>
      <c r="D32" s="46" t="str">
        <f>Y25</f>
        <v>Ungarn</v>
      </c>
      <c r="E32" s="31"/>
      <c r="F32" s="46" t="str">
        <f>Y23</f>
        <v>Wales</v>
      </c>
      <c r="G32" s="16"/>
      <c r="H32" s="27">
        <v>1</v>
      </c>
      <c r="I32" s="19" t="s">
        <v>1</v>
      </c>
      <c r="J32" s="26">
        <v>2</v>
      </c>
      <c r="K32" s="5" t="s">
        <v>2</v>
      </c>
      <c r="P32" s="32"/>
      <c r="Q32" s="76"/>
      <c r="T32" s="50">
        <f>IF(J31="",0,IF(K31=$B$114,IF(H31&gt;J31,2,IF(H31=J31,1,0)),0))</f>
        <v>0</v>
      </c>
      <c r="U32" s="50">
        <f>IF(J34="",0,IF(K34=$B$114,IF(H34&gt;J34,2,IF(H34=J34,1,0)),0))</f>
        <v>0</v>
      </c>
      <c r="V32" s="49"/>
      <c r="W32" s="50">
        <f>IF(H30="",0,IF(K30=$B$114,IF(H30&lt;J30,2,IF(H30=J30,1,0)),0))</f>
        <v>0</v>
      </c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V32" s="60"/>
      <c r="AW32" s="56"/>
      <c r="BB32" s="77">
        <v>27679</v>
      </c>
      <c r="BC32" s="4"/>
      <c r="BD32" s="46" t="str">
        <f>BY25</f>
        <v>Schweiz</v>
      </c>
      <c r="BE32" s="31"/>
      <c r="BF32" s="46" t="str">
        <f>BY23</f>
        <v>Sowjetunion</v>
      </c>
      <c r="BG32" s="16"/>
      <c r="BH32" s="27">
        <v>0</v>
      </c>
      <c r="BI32" s="19" t="s">
        <v>1</v>
      </c>
      <c r="BJ32" s="26">
        <v>1</v>
      </c>
      <c r="BK32" s="5" t="s">
        <v>2</v>
      </c>
      <c r="BP32" s="32"/>
      <c r="BQ32" s="76"/>
      <c r="BT32" s="50">
        <f>IF(BJ31="",0,IF(BK31=$B$114,IF(BH31&gt;BJ31,2,IF(BH31=BJ31,1,0)),0))</f>
        <v>1</v>
      </c>
      <c r="BU32" s="50">
        <f>IF(BJ34="",0,IF(BK34=$B$114,IF(BH34&gt;BJ34,2,IF(BH34=BJ34,1,0)),0))</f>
        <v>2</v>
      </c>
      <c r="BV32" s="49"/>
      <c r="BW32" s="50">
        <f>IF(BH30="",0,IF(BK30=$B$114,IF(BH30&lt;BJ30,2,IF(BH30=BJ30,1,0)),0))</f>
        <v>1</v>
      </c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V32" s="60"/>
      <c r="CW32" s="56"/>
    </row>
    <row r="33" spans="2:101" ht="12.75">
      <c r="B33" s="77">
        <v>27486</v>
      </c>
      <c r="C33" s="4"/>
      <c r="D33" s="46" t="str">
        <f>Y22</f>
        <v>Österreich</v>
      </c>
      <c r="E33" s="31"/>
      <c r="F33" s="46" t="str">
        <f>Y25</f>
        <v>Ungarn</v>
      </c>
      <c r="G33" s="16"/>
      <c r="H33" s="26">
        <v>0</v>
      </c>
      <c r="I33" s="7" t="s">
        <v>1</v>
      </c>
      <c r="J33" s="27">
        <v>0</v>
      </c>
      <c r="K33" s="5" t="s">
        <v>2</v>
      </c>
      <c r="P33" s="32"/>
      <c r="Q33" s="76"/>
      <c r="T33" s="50">
        <f>IF(H33="",0,IF(K33=$B$114,IF(H33&lt;J33,2,IF(H33=J33,1,0)),0))</f>
        <v>1</v>
      </c>
      <c r="U33" s="50">
        <f>IF(J32="",0,IF(K32=$B$114,IF(H32&gt;J32,2,IF(H32=J32,1,0)),0))</f>
        <v>0</v>
      </c>
      <c r="V33" s="50">
        <f>IF(J30="",0,IF(K30=$B$114,IF(H30&gt;J30,2,IF(H30=J30,1,0)),0))</f>
        <v>2</v>
      </c>
      <c r="W33" s="49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V33" s="60"/>
      <c r="AW33" s="56"/>
      <c r="BB33" s="77">
        <v>27524</v>
      </c>
      <c r="BC33" s="4"/>
      <c r="BD33" s="46" t="str">
        <f>BY22</f>
        <v>Irland</v>
      </c>
      <c r="BE33" s="31"/>
      <c r="BF33" s="46" t="str">
        <f>BY25</f>
        <v>Schweiz</v>
      </c>
      <c r="BG33" s="16"/>
      <c r="BH33" s="26">
        <v>2</v>
      </c>
      <c r="BI33" s="7" t="s">
        <v>1</v>
      </c>
      <c r="BJ33" s="27">
        <v>1</v>
      </c>
      <c r="BK33" s="5" t="s">
        <v>2</v>
      </c>
      <c r="BP33" s="32"/>
      <c r="BQ33" s="76"/>
      <c r="BT33" s="50">
        <f>IF(BH33="",0,IF(BK33=$B$114,IF(BH33&lt;BJ33,2,IF(BH33=BJ33,1,0)),0))</f>
        <v>0</v>
      </c>
      <c r="BU33" s="50">
        <f>IF(BJ32="",0,IF(BK32=$B$114,IF(BH32&gt;BJ32,2,IF(BH32=BJ32,1,0)),0))</f>
        <v>0</v>
      </c>
      <c r="BV33" s="50">
        <f>IF(BJ30="",0,IF(BK30=$B$114,IF(BH30&gt;BJ30,2,IF(BH30=BJ30,1,0)),0))</f>
        <v>1</v>
      </c>
      <c r="BW33" s="49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V33" s="60"/>
      <c r="CW33" s="56"/>
    </row>
    <row r="34" spans="2:101" ht="12.75">
      <c r="B34" s="77">
        <v>27515</v>
      </c>
      <c r="C34" s="4"/>
      <c r="D34" s="46" t="str">
        <f>Y24</f>
        <v>Luxemburg</v>
      </c>
      <c r="E34" s="31"/>
      <c r="F34" s="46" t="str">
        <f>Y23</f>
        <v>Wales</v>
      </c>
      <c r="G34" s="16"/>
      <c r="H34" s="27">
        <v>1</v>
      </c>
      <c r="I34" s="19" t="s">
        <v>1</v>
      </c>
      <c r="J34" s="27">
        <v>3</v>
      </c>
      <c r="K34" s="5" t="s">
        <v>2</v>
      </c>
      <c r="P34" s="32"/>
      <c r="Q34" s="76"/>
      <c r="T34" s="49"/>
      <c r="U34" s="50">
        <f>IF(K29=$B$114,J29,0)</f>
        <v>0</v>
      </c>
      <c r="V34" s="50">
        <f>IF(K31=$B$114,J31,0)</f>
        <v>2</v>
      </c>
      <c r="W34" s="50">
        <f>IF(K33=$B$114,H33,0)</f>
        <v>0</v>
      </c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V34" s="60"/>
      <c r="AW34" s="56"/>
      <c r="BB34" s="77">
        <v>27721</v>
      </c>
      <c r="BC34" s="4"/>
      <c r="BD34" s="46" t="str">
        <f>BY24</f>
        <v>Türkei</v>
      </c>
      <c r="BE34" s="31"/>
      <c r="BF34" s="46" t="str">
        <f>BY23</f>
        <v>Sowjetunion</v>
      </c>
      <c r="BG34" s="16"/>
      <c r="BH34" s="27">
        <v>1</v>
      </c>
      <c r="BI34" s="19" t="s">
        <v>1</v>
      </c>
      <c r="BJ34" s="27">
        <v>0</v>
      </c>
      <c r="BK34" s="5" t="s">
        <v>2</v>
      </c>
      <c r="BP34" s="32"/>
      <c r="BQ34" s="76"/>
      <c r="BT34" s="49"/>
      <c r="BU34" s="50">
        <f>IF(BK29=$B$114,BJ29,0)</f>
        <v>1</v>
      </c>
      <c r="BV34" s="50">
        <f>IF(BK31=$B$114,BJ31,0)</f>
        <v>1</v>
      </c>
      <c r="BW34" s="50">
        <f>IF(BK33=$B$114,BH33,0)</f>
        <v>2</v>
      </c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V34" s="60"/>
      <c r="CW34" s="56"/>
    </row>
    <row r="35" spans="3:101" ht="12.75">
      <c r="C35" s="4"/>
      <c r="D35" s="46"/>
      <c r="E35" s="31"/>
      <c r="F35" s="46"/>
      <c r="G35" s="16"/>
      <c r="H35" s="75"/>
      <c r="I35" s="19"/>
      <c r="J35" s="75"/>
      <c r="P35" s="32"/>
      <c r="Q35" s="76"/>
      <c r="T35" s="50">
        <f>IF(K29=$B$114,H29,0)</f>
        <v>1</v>
      </c>
      <c r="U35" s="49"/>
      <c r="V35" s="50">
        <f>IF(K34=$B$114,J34,0)</f>
        <v>3</v>
      </c>
      <c r="W35" s="50">
        <f>IF(K32=$B$114,J32,0)</f>
        <v>2</v>
      </c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V35" s="60"/>
      <c r="AW35" s="56"/>
      <c r="BC35" s="4"/>
      <c r="BD35" s="46"/>
      <c r="BE35" s="31"/>
      <c r="BF35" s="46"/>
      <c r="BG35" s="16"/>
      <c r="BH35" s="75"/>
      <c r="BI35" s="19"/>
      <c r="BJ35" s="75"/>
      <c r="BP35" s="32"/>
      <c r="BQ35" s="76"/>
      <c r="BT35" s="50">
        <f>IF(BK29=$B$114,BH29,0)</f>
        <v>2</v>
      </c>
      <c r="BU35" s="49"/>
      <c r="BV35" s="50">
        <f>IF(BK34=$B$114,BJ34,0)</f>
        <v>0</v>
      </c>
      <c r="BW35" s="50">
        <f>IF(BK32=$B$114,BJ32,0)</f>
        <v>1</v>
      </c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V35" s="60"/>
      <c r="CW35" s="56"/>
    </row>
    <row r="36" spans="3:101" ht="12.75">
      <c r="C36" s="4"/>
      <c r="D36" s="46"/>
      <c r="E36" s="31"/>
      <c r="F36" s="46"/>
      <c r="G36" s="16"/>
      <c r="H36" s="75"/>
      <c r="I36" s="19"/>
      <c r="J36" s="75"/>
      <c r="P36" s="32"/>
      <c r="Q36" s="76"/>
      <c r="T36" s="50">
        <f>IF(K31=$B$114,H31,0)</f>
        <v>1</v>
      </c>
      <c r="U36" s="50">
        <f>IF(K34=$B$114,H34,0)</f>
        <v>1</v>
      </c>
      <c r="V36" s="49"/>
      <c r="W36" s="50">
        <f>IF(K30=$B$114,J30,0)</f>
        <v>1</v>
      </c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V36" s="60"/>
      <c r="AW36" s="56"/>
      <c r="BC36" s="4"/>
      <c r="BD36" s="46"/>
      <c r="BE36" s="31"/>
      <c r="BF36" s="46"/>
      <c r="BG36" s="16"/>
      <c r="BH36" s="75"/>
      <c r="BI36" s="19"/>
      <c r="BJ36" s="75"/>
      <c r="BP36" s="32"/>
      <c r="BQ36" s="76"/>
      <c r="BT36" s="50">
        <f>IF(BK31=$B$114,BH31,0)</f>
        <v>1</v>
      </c>
      <c r="BU36" s="50">
        <f>IF(BK34=$B$114,BH34,0)</f>
        <v>1</v>
      </c>
      <c r="BV36" s="49"/>
      <c r="BW36" s="50">
        <f>IF(BK30=$B$114,BJ30,0)</f>
        <v>1</v>
      </c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V36" s="60"/>
      <c r="CW36" s="56"/>
    </row>
    <row r="37" spans="3:101" ht="12.75">
      <c r="C37" s="4"/>
      <c r="D37" s="46"/>
      <c r="E37" s="31"/>
      <c r="F37" s="46"/>
      <c r="G37" s="16"/>
      <c r="H37" s="75"/>
      <c r="I37" s="19"/>
      <c r="J37" s="75"/>
      <c r="P37" s="32"/>
      <c r="Q37" s="76"/>
      <c r="T37" s="50">
        <f>IF(K33=$B$114,J33,0)</f>
        <v>0</v>
      </c>
      <c r="U37" s="50">
        <f>IF(K32=$B$114,H32,0)</f>
        <v>1</v>
      </c>
      <c r="V37" s="50">
        <f>IF(K30=$B$114,H30,0)</f>
        <v>8</v>
      </c>
      <c r="W37" s="49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V37" s="60"/>
      <c r="AW37" s="56"/>
      <c r="BC37" s="4"/>
      <c r="BD37" s="46"/>
      <c r="BE37" s="31"/>
      <c r="BF37" s="46"/>
      <c r="BG37" s="16"/>
      <c r="BH37" s="75"/>
      <c r="BI37" s="19"/>
      <c r="BJ37" s="75"/>
      <c r="BP37" s="32"/>
      <c r="BQ37" s="76"/>
      <c r="BT37" s="50">
        <f>IF(BK33=$B$114,BJ33,0)</f>
        <v>1</v>
      </c>
      <c r="BU37" s="50">
        <f>IF(BK32=$B$114,BH32,0)</f>
        <v>0</v>
      </c>
      <c r="BV37" s="50">
        <f>IF(BK30=$B$114,BH30,0)</f>
        <v>1</v>
      </c>
      <c r="BW37" s="49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V37" s="60"/>
      <c r="CW37" s="56"/>
    </row>
    <row r="38" spans="3:101" ht="12.75">
      <c r="C38" s="4"/>
      <c r="D38" s="46"/>
      <c r="E38" s="31"/>
      <c r="F38" s="46"/>
      <c r="G38" s="16"/>
      <c r="H38" s="75"/>
      <c r="I38" s="19"/>
      <c r="J38" s="75"/>
      <c r="P38" s="32"/>
      <c r="Q38" s="76"/>
      <c r="T38" s="2"/>
      <c r="U38" s="2"/>
      <c r="V38" s="2"/>
      <c r="W38" s="2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V38" s="60"/>
      <c r="AW38" s="56"/>
      <c r="BC38" s="4"/>
      <c r="BD38" s="46"/>
      <c r="BE38" s="31"/>
      <c r="BF38" s="46"/>
      <c r="BG38" s="16"/>
      <c r="BH38" s="75"/>
      <c r="BI38" s="19"/>
      <c r="BJ38" s="75"/>
      <c r="BP38" s="32"/>
      <c r="BQ38" s="76"/>
      <c r="BT38" s="2"/>
      <c r="BU38" s="2"/>
      <c r="BV38" s="2"/>
      <c r="BW38" s="2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V38" s="60"/>
      <c r="CW38" s="56"/>
    </row>
    <row r="39" spans="4:101" ht="12.75">
      <c r="D39" s="16"/>
      <c r="E39" s="16"/>
      <c r="F39" s="16"/>
      <c r="G39" s="16"/>
      <c r="N39" s="1"/>
      <c r="T39" s="2"/>
      <c r="U39" s="2"/>
      <c r="V39" s="2"/>
      <c r="W39" s="2"/>
      <c r="AM39" s="60"/>
      <c r="AN39" s="60"/>
      <c r="AO39" s="60"/>
      <c r="AP39" s="60"/>
      <c r="AQ39" s="60"/>
      <c r="AR39" s="60"/>
      <c r="AS39" s="60"/>
      <c r="AT39" s="60"/>
      <c r="AV39" s="60"/>
      <c r="AW39" s="56"/>
      <c r="BD39" s="16"/>
      <c r="BE39" s="16"/>
      <c r="BF39" s="16"/>
      <c r="BG39" s="16"/>
      <c r="BN39" s="1"/>
      <c r="BT39" s="2"/>
      <c r="BU39" s="2"/>
      <c r="BV39" s="2"/>
      <c r="BW39" s="2"/>
      <c r="CM39" s="60"/>
      <c r="CN39" s="60"/>
      <c r="CO39" s="60"/>
      <c r="CP39" s="60"/>
      <c r="CQ39" s="60"/>
      <c r="CR39" s="60"/>
      <c r="CS39" s="60"/>
      <c r="CT39" s="60"/>
      <c r="CV39" s="60"/>
      <c r="CW39" s="56"/>
    </row>
    <row r="40" spans="4:101" ht="6" customHeight="1" thickBot="1">
      <c r="D40" s="16"/>
      <c r="E40" s="17"/>
      <c r="F40" s="15"/>
      <c r="G40" s="15"/>
      <c r="H40" s="16"/>
      <c r="I40" s="16"/>
      <c r="J40" s="16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V40" s="60"/>
      <c r="AW40" s="56"/>
      <c r="BD40" s="16"/>
      <c r="BE40" s="17"/>
      <c r="BF40" s="15"/>
      <c r="BG40" s="15"/>
      <c r="BH40" s="16"/>
      <c r="BI40" s="16"/>
      <c r="BJ40" s="16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V40" s="60"/>
      <c r="CW40" s="56"/>
    </row>
    <row r="41" spans="1:101" s="11" customFormat="1" ht="14.25" thickBot="1" thickTop="1">
      <c r="A41" s="11" t="s">
        <v>13</v>
      </c>
      <c r="B41" s="77" t="s">
        <v>12</v>
      </c>
      <c r="C41" s="65" t="s">
        <v>46</v>
      </c>
      <c r="D41" s="8" t="s">
        <v>15</v>
      </c>
      <c r="E41" s="30"/>
      <c r="F41" s="8"/>
      <c r="G41" s="41"/>
      <c r="H41" s="42"/>
      <c r="I41" s="43"/>
      <c r="J41" s="10"/>
      <c r="K41" s="44"/>
      <c r="L41" s="8"/>
      <c r="M41" s="45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16"/>
      <c r="T41" s="16"/>
      <c r="U41" s="16"/>
      <c r="V41" s="16"/>
      <c r="W41" s="14"/>
      <c r="X41" s="14" t="s">
        <v>22</v>
      </c>
      <c r="Y41" s="46" t="s">
        <v>23</v>
      </c>
      <c r="Z41" s="14" t="s">
        <v>24</v>
      </c>
      <c r="AA41" s="14" t="s">
        <v>19</v>
      </c>
      <c r="AB41" s="14" t="s">
        <v>20</v>
      </c>
      <c r="AC41" s="14" t="s">
        <v>21</v>
      </c>
      <c r="AD41" s="14"/>
      <c r="AE41" s="44" t="s">
        <v>25</v>
      </c>
      <c r="AF41" s="12" t="s">
        <v>26</v>
      </c>
      <c r="AG41" s="12"/>
      <c r="AH41" s="12"/>
      <c r="AI41" s="12"/>
      <c r="AJ41" s="12" t="s">
        <v>27</v>
      </c>
      <c r="AK41" s="9" t="s">
        <v>28</v>
      </c>
      <c r="AL41" s="12" t="s">
        <v>29</v>
      </c>
      <c r="AM41" s="12"/>
      <c r="AN41" s="12"/>
      <c r="AO41" s="12"/>
      <c r="AP41" s="12" t="s">
        <v>30</v>
      </c>
      <c r="AQ41" s="12" t="s">
        <v>31</v>
      </c>
      <c r="AR41" s="12"/>
      <c r="AS41" s="12"/>
      <c r="AT41" s="12"/>
      <c r="AU41" s="38" t="s">
        <v>32</v>
      </c>
      <c r="AV41" s="9" t="s">
        <v>33</v>
      </c>
      <c r="AW41" s="47" t="s">
        <v>18</v>
      </c>
      <c r="BA41" s="11" t="s">
        <v>13</v>
      </c>
      <c r="BB41" s="77" t="s">
        <v>12</v>
      </c>
      <c r="BC41" s="66" t="s">
        <v>47</v>
      </c>
      <c r="BD41" s="8" t="s">
        <v>15</v>
      </c>
      <c r="BE41" s="30"/>
      <c r="BF41" s="8"/>
      <c r="BG41" s="41"/>
      <c r="BH41" s="42"/>
      <c r="BI41" s="43"/>
      <c r="BJ41" s="10"/>
      <c r="BK41" s="44"/>
      <c r="BL41" s="8"/>
      <c r="BM41" s="45" t="s">
        <v>16</v>
      </c>
      <c r="BN41" s="8" t="s">
        <v>17</v>
      </c>
      <c r="BO41" s="8" t="s">
        <v>18</v>
      </c>
      <c r="BP41" s="8" t="s">
        <v>19</v>
      </c>
      <c r="BQ41" s="8" t="s">
        <v>20</v>
      </c>
      <c r="BR41" s="8" t="s">
        <v>21</v>
      </c>
      <c r="BS41" s="16"/>
      <c r="BT41" s="16"/>
      <c r="BU41" s="16"/>
      <c r="BV41" s="16"/>
      <c r="BW41" s="14"/>
      <c r="BX41" s="14" t="s">
        <v>22</v>
      </c>
      <c r="BY41" s="46" t="s">
        <v>23</v>
      </c>
      <c r="BZ41" s="14" t="s">
        <v>24</v>
      </c>
      <c r="CA41" s="14" t="s">
        <v>19</v>
      </c>
      <c r="CB41" s="14" t="s">
        <v>20</v>
      </c>
      <c r="CC41" s="14" t="s">
        <v>21</v>
      </c>
      <c r="CD41" s="14"/>
      <c r="CE41" s="44" t="s">
        <v>25</v>
      </c>
      <c r="CF41" s="12" t="s">
        <v>26</v>
      </c>
      <c r="CG41" s="12"/>
      <c r="CH41" s="12"/>
      <c r="CI41" s="12"/>
      <c r="CJ41" s="12" t="s">
        <v>27</v>
      </c>
      <c r="CK41" s="9" t="s">
        <v>28</v>
      </c>
      <c r="CL41" s="12" t="s">
        <v>29</v>
      </c>
      <c r="CM41" s="12"/>
      <c r="CN41" s="12"/>
      <c r="CO41" s="12"/>
      <c r="CP41" s="12" t="s">
        <v>30</v>
      </c>
      <c r="CQ41" s="12" t="s">
        <v>31</v>
      </c>
      <c r="CR41" s="12"/>
      <c r="CS41" s="12"/>
      <c r="CT41" s="12"/>
      <c r="CU41" s="38" t="s">
        <v>32</v>
      </c>
      <c r="CV41" s="9" t="s">
        <v>33</v>
      </c>
      <c r="CW41" s="47" t="s">
        <v>18</v>
      </c>
    </row>
    <row r="42" spans="2:101" ht="13.5" thickTop="1">
      <c r="B42" s="77" t="s">
        <v>35</v>
      </c>
      <c r="C42" s="3" t="s">
        <v>36</v>
      </c>
      <c r="L42" s="1"/>
      <c r="M42" s="18" t="str">
        <f>VLOOKUP(1,X42:AC45,2,FALSE)</f>
        <v>Jugoslawien</v>
      </c>
      <c r="N42" s="2">
        <f>VLOOKUP(1,X42:AC45,3,FALSE)</f>
        <v>10</v>
      </c>
      <c r="O42" s="2">
        <f>VLOOKUP(1,X42:AW45,26,FALSE)</f>
        <v>2</v>
      </c>
      <c r="P42" s="2">
        <f>VLOOKUP(1,X42:AC45,4,FALSE)</f>
        <v>12</v>
      </c>
      <c r="Q42" s="2">
        <f>VLOOKUP(1,X42:AC45,5,FALSE)</f>
        <v>4</v>
      </c>
      <c r="R42" s="2">
        <f>VLOOKUP(1,X42:AC45,6,FALSE)</f>
        <v>8</v>
      </c>
      <c r="T42" s="49"/>
      <c r="U42" s="50">
        <f>IF(H43="",0,IF(K43=$B$114,IF(H43&gt;J43,2,IF(H43=J43,1,0)),0))</f>
        <v>2</v>
      </c>
      <c r="V42" s="50">
        <f>IF(H45="",0,IF(K45=$B$114,IF(H45&gt;J45,2,IF(H45=J45,1,0)),0))</f>
        <v>0</v>
      </c>
      <c r="W42" s="50">
        <f>IF(J47="",0,IF(K47=$B$114,IF(H47&lt;J47,2,IF(H47=J47,1,0)),0))</f>
        <v>0</v>
      </c>
      <c r="X42" s="51">
        <f>RANK(AD42,AD42:AD45)</f>
        <v>4</v>
      </c>
      <c r="Y42" s="52" t="s">
        <v>69</v>
      </c>
      <c r="Z42" s="51">
        <f>SUM(T42:W42)+SUM(T50:W50)</f>
        <v>2</v>
      </c>
      <c r="AA42" s="51">
        <f>SUM(T46:W46)+SUM(T54:W54)</f>
        <v>5</v>
      </c>
      <c r="AB42" s="51">
        <f>SUM(T46:T49)+SUM(T54:T57)</f>
        <v>15</v>
      </c>
      <c r="AC42" s="51">
        <f>AA42-AB42</f>
        <v>-10</v>
      </c>
      <c r="AD42" s="53">
        <f>IF(Q48="",AE42*10000000000000000+Z42*100000000000000+AC42*1000000000000+AA42*10000000000+AK42*100000000+AJ42*1000000+AP42*10000+AU42*100+AV42,AE42*10000000000000000+Z42*100000000000000+AK42*1000000000000+AJ42*10000000000+AP42*100000000+AU42*1000000+AC42*10000+AA42*100+AV42)</f>
        <v>190050000000004</v>
      </c>
      <c r="AE42" s="54"/>
      <c r="AF42" s="55"/>
      <c r="AG42" s="55">
        <f>IF(Z42=Z43,U42-T43+U50-T51,0)</f>
        <v>0</v>
      </c>
      <c r="AH42" s="55">
        <f>IF(Z42=Z44,V42-T44+V50-T52,0)</f>
        <v>0</v>
      </c>
      <c r="AI42" s="55">
        <f>IF(Z42=Z45,W42-T45+W50-T53,0)</f>
        <v>0</v>
      </c>
      <c r="AJ42" s="55">
        <f>SUM(AF42:AI42)</f>
        <v>0</v>
      </c>
      <c r="AK42" s="54"/>
      <c r="AL42" s="55"/>
      <c r="AM42" s="55">
        <f>IF(Z42=Z43,U46-T47+2*(U54-T55),0)</f>
        <v>0</v>
      </c>
      <c r="AN42" s="55">
        <f>IF(Z42=Z44,V46-T48+2*(V54-T56),0)</f>
        <v>0</v>
      </c>
      <c r="AO42" s="55">
        <f>IF(Z42=Z45,2*(W46-T49)+(W54-T57),0)</f>
        <v>0</v>
      </c>
      <c r="AP42" s="55">
        <f>SUM(AL42:AO42)</f>
        <v>0</v>
      </c>
      <c r="AQ42" s="55"/>
      <c r="AR42" s="55">
        <f>IF(Z42=Z43,U46+2*U54,0)</f>
        <v>0</v>
      </c>
      <c r="AS42" s="55">
        <f>IF(Z42=Z44,V46+2*V54,0)</f>
        <v>0</v>
      </c>
      <c r="AT42" s="55">
        <f>IF(Z42=Z45,2*W46+W54,0)</f>
        <v>0</v>
      </c>
      <c r="AU42" s="55">
        <f>SUM(AQ42:AT42)</f>
        <v>0</v>
      </c>
      <c r="AV42" s="54">
        <v>4</v>
      </c>
      <c r="AW42" s="56">
        <f>SUM(T42:T45)+SUM(T50:T53)</f>
        <v>10</v>
      </c>
      <c r="BB42" s="77" t="s">
        <v>35</v>
      </c>
      <c r="BC42" s="3" t="s">
        <v>36</v>
      </c>
      <c r="BL42" s="1"/>
      <c r="BM42" s="18" t="str">
        <f>VLOOKUP(1,BX42:CC45,2,FALSE)</f>
        <v>Belgien</v>
      </c>
      <c r="BN42" s="2">
        <f>VLOOKUP(1,BX42:CC45,3,FALSE)</f>
        <v>8</v>
      </c>
      <c r="BO42" s="2">
        <f>VLOOKUP(1,BX42:CW45,26,FALSE)</f>
        <v>4</v>
      </c>
      <c r="BP42" s="2">
        <f>VLOOKUP(1,BX42:CC45,4,FALSE)</f>
        <v>6</v>
      </c>
      <c r="BQ42" s="2">
        <f>VLOOKUP(1,BX42:CC45,5,FALSE)</f>
        <v>3</v>
      </c>
      <c r="BR42" s="2">
        <f>VLOOKUP(1,BX42:CC45,6,FALSE)</f>
        <v>3</v>
      </c>
      <c r="BT42" s="49"/>
      <c r="BU42" s="50">
        <f>IF(BH43="",0,IF(BK43=$B$114,IF(BH43&gt;BJ43,2,IF(BH43=BJ43,1,0)),0))</f>
        <v>0</v>
      </c>
      <c r="BV42" s="50">
        <f>IF(BH45="",0,IF(BK45=$B$114,IF(BH45&gt;BJ45,2,IF(BH45=BJ45,1,0)),0))</f>
        <v>1</v>
      </c>
      <c r="BW42" s="50">
        <f>IF(BJ47="",0,IF(BK47=$B$114,IF(BH47&lt;BJ47,2,IF(BH47=BJ47,1,0)),0))</f>
        <v>1</v>
      </c>
      <c r="BX42" s="51">
        <f>RANK(CD42,CD42:CD45)</f>
        <v>4</v>
      </c>
      <c r="BY42" s="52" t="s">
        <v>85</v>
      </c>
      <c r="BZ42" s="51">
        <f>SUM(BT42:BW42)+SUM(BT50:BW50)</f>
        <v>4</v>
      </c>
      <c r="CA42" s="51">
        <f>SUM(BT46:BW46)+SUM(BT54:BW54)</f>
        <v>3</v>
      </c>
      <c r="CB42" s="51">
        <f>SUM(BT46:BT49)+SUM(BT54:BT57)</f>
        <v>8</v>
      </c>
      <c r="CC42" s="51">
        <f>CA42-CB42</f>
        <v>-5</v>
      </c>
      <c r="CD42" s="53">
        <f>IF(BQ48="",CE42*10000000000000000+BZ42*100000000000000+CC42*1000000000000+CA42*10000000000+CK42*100000000+CJ42*1000000+CP42*10000+CU42*100+CV42,CE42*10000000000000000+BZ42*100000000000000+CK42*1000000000000+CJ42*10000000000+CP42*100000000+CU42*1000000+CC42*10000+CA42*100+CV42)</f>
        <v>395030000000004</v>
      </c>
      <c r="CE42" s="54"/>
      <c r="CF42" s="55"/>
      <c r="CG42" s="55">
        <f>IF(BZ42=BZ43,BU42-BT43+BU50-BT51,0)</f>
        <v>0</v>
      </c>
      <c r="CH42" s="55">
        <f>IF(BZ42=BZ44,BV42-BT44+BV50-BT52,0)</f>
        <v>0</v>
      </c>
      <c r="CI42" s="55">
        <f>IF(BZ42=BZ45,BW42-BT45+BW50-BT53,0)</f>
        <v>0</v>
      </c>
      <c r="CJ42" s="55">
        <f>SUM(CF42:CI42)</f>
        <v>0</v>
      </c>
      <c r="CK42" s="54"/>
      <c r="CL42" s="55"/>
      <c r="CM42" s="55">
        <f>IF(BZ42=BZ43,BU46-BT47+2*(BU54-BT55),0)</f>
        <v>0</v>
      </c>
      <c r="CN42" s="55">
        <f>IF(BZ42=BZ44,BV46-BT48+2*(BV54-BT56),0)</f>
        <v>0</v>
      </c>
      <c r="CO42" s="55">
        <f>IF(BZ42=BZ45,2*(BW46-BT49)+(BW54-BT57),0)</f>
        <v>0</v>
      </c>
      <c r="CP42" s="55">
        <f>SUM(CL42:CO42)</f>
        <v>0</v>
      </c>
      <c r="CQ42" s="55"/>
      <c r="CR42" s="55">
        <f>IF(BZ42=BZ43,BU46+2*BU54,0)</f>
        <v>0</v>
      </c>
      <c r="CS42" s="55">
        <f>IF(BZ42=BZ44,BV46+2*BV54,0)</f>
        <v>0</v>
      </c>
      <c r="CT42" s="55">
        <f>IF(BZ42=BZ45,2*BW46+BW54,0)</f>
        <v>0</v>
      </c>
      <c r="CU42" s="55">
        <f>SUM(CQ42:CT42)</f>
        <v>0</v>
      </c>
      <c r="CV42" s="54">
        <v>4</v>
      </c>
      <c r="CW42" s="56">
        <f>SUM(BT42:BT45)+SUM(BT50:BT53)</f>
        <v>8</v>
      </c>
    </row>
    <row r="43" spans="2:101" ht="12.75">
      <c r="B43" s="77">
        <v>27276</v>
      </c>
      <c r="C43" s="4"/>
      <c r="D43" s="46" t="str">
        <f>Y42</f>
        <v>Norwegen</v>
      </c>
      <c r="E43" s="31" t="s">
        <v>0</v>
      </c>
      <c r="F43" s="46" t="str">
        <f>Y43</f>
        <v>Nordirland</v>
      </c>
      <c r="G43" s="14"/>
      <c r="H43" s="26">
        <v>2</v>
      </c>
      <c r="I43" s="19" t="s">
        <v>1</v>
      </c>
      <c r="J43" s="26">
        <v>1</v>
      </c>
      <c r="K43" s="5" t="s">
        <v>2</v>
      </c>
      <c r="L43" s="1"/>
      <c r="M43" s="18" t="str">
        <f>VLOOKUP(2,X42:AC45,2,FALSE)</f>
        <v>Nordirland</v>
      </c>
      <c r="N43" s="2">
        <f>VLOOKUP(2,X42:AC45,3,FALSE)</f>
        <v>6</v>
      </c>
      <c r="O43" s="2">
        <f>VLOOKUP(2,X42:AW45,26,FALSE)</f>
        <v>6</v>
      </c>
      <c r="P43" s="2">
        <f>VLOOKUP(2,X42:AC45,4,FALSE)</f>
        <v>8</v>
      </c>
      <c r="Q43" s="2">
        <f>VLOOKUP(2,X42:AC45,5,FALSE)</f>
        <v>5</v>
      </c>
      <c r="R43" s="2">
        <f>VLOOKUP(2,X42:AC45,6,FALSE)</f>
        <v>3</v>
      </c>
      <c r="T43" s="50">
        <f>IF(J43="",0,IF(K43=$B$114,IF(H43&lt;J43,2,IF(H43=J43,1,0)),0))</f>
        <v>0</v>
      </c>
      <c r="U43" s="49"/>
      <c r="V43" s="50">
        <f>IF(H48="",0,IF(K48=$B$114,IF(H48&gt;J48,2,IF(H48=J48,1,0)),0))</f>
        <v>0</v>
      </c>
      <c r="W43" s="50">
        <f>IF(H46="",0,IF(K46=$B$114,IF(H46&gt;J46,2,IF(H46=J46,1,0)),0))</f>
        <v>2</v>
      </c>
      <c r="X43" s="51">
        <f>RANK(AD43,AD42:AD45)</f>
        <v>2</v>
      </c>
      <c r="Y43" s="52" t="s">
        <v>70</v>
      </c>
      <c r="Z43" s="51">
        <f>SUM(T43:W43)+SUM(T51:W51)</f>
        <v>6</v>
      </c>
      <c r="AA43" s="51">
        <f>SUM(T47:W47)+SUM(T55:W55)</f>
        <v>8</v>
      </c>
      <c r="AB43" s="51">
        <f>SUM(U46:U49)+SUM(U54:U57)</f>
        <v>5</v>
      </c>
      <c r="AC43" s="51">
        <f>AA43-AB43</f>
        <v>3</v>
      </c>
      <c r="AD43" s="53">
        <f>IF(Q49="",AE43*10000000000000000+Z43*100000000000000+AC43*1000000000000+AA43*10000000000+AK43*100000000+AJ43*1000000+AP43*10000+AU43*100+AV43,AE43*10000000000000000+Z43*100000000000000+AK43*1000000000000+AJ43*10000000000+AP43*100000000+AU43*1000000+AC43*10000+AA43*100+AV43)</f>
        <v>603079996030503</v>
      </c>
      <c r="AE43" s="54"/>
      <c r="AF43" s="55">
        <f>IF(Z43=Z42,T43-U42+T51-U51,0)</f>
        <v>0</v>
      </c>
      <c r="AG43" s="55"/>
      <c r="AH43" s="55">
        <f>IF(Z43=Z44,V43-U44+V50-T52,0)</f>
        <v>-4</v>
      </c>
      <c r="AI43" s="55">
        <f>IF(Z43=Z45,W43-U45+W51-U53,0)</f>
        <v>0</v>
      </c>
      <c r="AJ43" s="55">
        <f>SUM(AF43:AI43)</f>
        <v>-4</v>
      </c>
      <c r="AK43" s="54"/>
      <c r="AL43" s="55">
        <f>IF(Z43=Z42,2*(T47-U46)+(T55-U54),0)</f>
        <v>0</v>
      </c>
      <c r="AM43" s="55"/>
      <c r="AN43" s="55">
        <f>IF(Z43=Z44,V47-U48+2*(V55-U56),0)</f>
        <v>3</v>
      </c>
      <c r="AO43" s="55">
        <f>IF(Z43=Z45,W47-U49+2*(W55-U57),0)</f>
        <v>0</v>
      </c>
      <c r="AP43" s="55">
        <f>SUM(AL43:AO43)</f>
        <v>3</v>
      </c>
      <c r="AQ43" s="55">
        <f>IF(Z43=Z42,2*T47+T55,0)</f>
        <v>0</v>
      </c>
      <c r="AR43" s="55"/>
      <c r="AS43" s="55">
        <f>IF(Z43=Z44,V47+2*V55,0)</f>
        <v>5</v>
      </c>
      <c r="AT43" s="55">
        <f>IF(Z43=Z45,W47+2*W55,0)</f>
        <v>0</v>
      </c>
      <c r="AU43" s="55">
        <f>SUM(AQ43:AT43)</f>
        <v>5</v>
      </c>
      <c r="AV43" s="54">
        <v>3</v>
      </c>
      <c r="AW43" s="56">
        <f>SUM(U42:U45)+SUM(U50:U53)</f>
        <v>6</v>
      </c>
      <c r="BB43" s="77">
        <v>27280</v>
      </c>
      <c r="BC43" s="4"/>
      <c r="BD43" s="46" t="str">
        <f>BY42</f>
        <v>Island</v>
      </c>
      <c r="BE43" s="31" t="s">
        <v>0</v>
      </c>
      <c r="BF43" s="46" t="str">
        <f>BY43</f>
        <v>Belgien</v>
      </c>
      <c r="BG43" s="14"/>
      <c r="BH43" s="26">
        <v>0</v>
      </c>
      <c r="BI43" s="19" t="s">
        <v>1</v>
      </c>
      <c r="BJ43" s="26">
        <v>2</v>
      </c>
      <c r="BK43" s="5" t="s">
        <v>2</v>
      </c>
      <c r="BL43" s="1"/>
      <c r="BM43" s="18" t="str">
        <f>VLOOKUP(2,BX42:CC45,2,FALSE)</f>
        <v>DDR</v>
      </c>
      <c r="BN43" s="2">
        <f>VLOOKUP(2,BX42:CC45,3,FALSE)</f>
        <v>7</v>
      </c>
      <c r="BO43" s="2">
        <f>VLOOKUP(2,BX42:CW45,26,FALSE)</f>
        <v>5</v>
      </c>
      <c r="BP43" s="2">
        <f>VLOOKUP(2,BX42:CC45,4,FALSE)</f>
        <v>8</v>
      </c>
      <c r="BQ43" s="2">
        <f>VLOOKUP(2,BX42:CC45,5,FALSE)</f>
        <v>7</v>
      </c>
      <c r="BR43" s="2">
        <f>VLOOKUP(2,BX42:CC45,6,FALSE)</f>
        <v>1</v>
      </c>
      <c r="BT43" s="50">
        <f>IF(BJ43="",0,IF(BK43=$B$114,IF(BH43&lt;BJ43,2,IF(BH43=BJ43,1,0)),0))</f>
        <v>2</v>
      </c>
      <c r="BU43" s="49"/>
      <c r="BV43" s="50">
        <f>IF(BH48="",0,IF(BK48=$B$114,IF(BH48&gt;BJ48,2,IF(BH48=BJ48,1,0)),0))</f>
        <v>2</v>
      </c>
      <c r="BW43" s="50">
        <f>IF(BH46="",0,IF(BK46=$B$114,IF(BH46&gt;BJ46,2,IF(BH46=BJ46,1,0)),0))</f>
        <v>0</v>
      </c>
      <c r="BX43" s="51">
        <f>RANK(CD43,CD42:CD45)</f>
        <v>1</v>
      </c>
      <c r="BY43" s="52" t="s">
        <v>86</v>
      </c>
      <c r="BZ43" s="51">
        <f>SUM(BT43:BW43)+SUM(BT51:BW51)</f>
        <v>8</v>
      </c>
      <c r="CA43" s="51">
        <f>SUM(BT47:BW47)+SUM(BT55:BW55)</f>
        <v>6</v>
      </c>
      <c r="CB43" s="51">
        <f>SUM(BU46:BU49)+SUM(BU54:BU57)</f>
        <v>3</v>
      </c>
      <c r="CC43" s="51">
        <f>CA43-CB43</f>
        <v>3</v>
      </c>
      <c r="CD43" s="53">
        <f>IF(BQ49="",CE43*10000000000000000+BZ43*100000000000000+CC43*1000000000000+CA43*10000000000+CK43*100000000+CJ43*1000000+CP43*10000+CU43*100+CV43,CE43*10000000000000000+BZ43*100000000000000+CK43*1000000000000+CJ43*10000000000+CP43*100000000+CU43*1000000+CC43*10000+CA43*100+CV43)</f>
        <v>803060000000003</v>
      </c>
      <c r="CE43" s="54"/>
      <c r="CF43" s="55">
        <f>IF(BZ43=BZ42,BT43-BU42+BT51-BU51,0)</f>
        <v>0</v>
      </c>
      <c r="CG43" s="55"/>
      <c r="CH43" s="55">
        <f>IF(BZ43=BZ44,BV43-BU44+BV50-BT52,0)</f>
        <v>0</v>
      </c>
      <c r="CI43" s="55">
        <f>IF(BZ43=BZ45,BW43-BU45+BW51-BU53,0)</f>
        <v>0</v>
      </c>
      <c r="CJ43" s="55">
        <f>SUM(CF43:CI43)</f>
        <v>0</v>
      </c>
      <c r="CK43" s="54"/>
      <c r="CL43" s="55">
        <f>IF(BZ43=BZ42,2*(BT47-BU46)+(BT55-BU54),0)</f>
        <v>0</v>
      </c>
      <c r="CM43" s="55"/>
      <c r="CN43" s="55">
        <f>IF(BZ43=BZ44,BV47-BU48+2*(BV55-BU56),0)</f>
        <v>0</v>
      </c>
      <c r="CO43" s="55">
        <f>IF(BZ43=BZ45,BW47-BU49+2*(BW55-BU57),0)</f>
        <v>0</v>
      </c>
      <c r="CP43" s="55">
        <f>SUM(CL43:CO43)</f>
        <v>0</v>
      </c>
      <c r="CQ43" s="55">
        <f>IF(BZ43=BZ42,2*BT47+BT55,0)</f>
        <v>0</v>
      </c>
      <c r="CR43" s="55"/>
      <c r="CS43" s="55">
        <f>IF(BZ43=BZ44,BV47+2*BV55,0)</f>
        <v>0</v>
      </c>
      <c r="CT43" s="55">
        <f>IF(BZ43=BZ45,BW47+2*BW55,0)</f>
        <v>0</v>
      </c>
      <c r="CU43" s="55">
        <f>SUM(CQ43:CT43)</f>
        <v>0</v>
      </c>
      <c r="CV43" s="54">
        <v>3</v>
      </c>
      <c r="CW43" s="56">
        <f>SUM(BU42:BU45)+SUM(BU50:BU53)</f>
        <v>4</v>
      </c>
    </row>
    <row r="44" spans="2:101" ht="12.75">
      <c r="B44" s="77">
        <v>27549</v>
      </c>
      <c r="C44" s="4"/>
      <c r="D44" s="46" t="str">
        <f>Y44</f>
        <v>Schweden</v>
      </c>
      <c r="E44" s="31" t="s">
        <v>0</v>
      </c>
      <c r="F44" s="46" t="str">
        <f>Y45</f>
        <v>Jugoslawien</v>
      </c>
      <c r="G44" s="14"/>
      <c r="H44" s="27">
        <v>1</v>
      </c>
      <c r="I44" s="19" t="s">
        <v>1</v>
      </c>
      <c r="J44" s="26">
        <v>2</v>
      </c>
      <c r="K44" s="5" t="s">
        <v>2</v>
      </c>
      <c r="L44" s="1"/>
      <c r="M44" s="18" t="str">
        <f>VLOOKUP(3,X42:AC45,2,FALSE)</f>
        <v>Schweden</v>
      </c>
      <c r="N44" s="2">
        <f>VLOOKUP(3,X42:AC45,3,FALSE)</f>
        <v>6</v>
      </c>
      <c r="O44" s="2">
        <f>VLOOKUP(3,X42:AW45,26,FALSE)</f>
        <v>6</v>
      </c>
      <c r="P44" s="2">
        <f>VLOOKUP(3,X42:AC45,4,FALSE)</f>
        <v>8</v>
      </c>
      <c r="Q44" s="2">
        <f>VLOOKUP(3,X42:AC45,5,FALSE)</f>
        <v>9</v>
      </c>
      <c r="R44" s="2">
        <f>VLOOKUP(3,X42:AC45,6,FALSE)</f>
        <v>-1</v>
      </c>
      <c r="T44" s="50">
        <f>IF(J45="",0,IF(K45=$B$114,IF(H45&lt;J45,2,IF(H45=J45,1,0)),0))</f>
        <v>2</v>
      </c>
      <c r="U44" s="50">
        <f>IF(J48="",0,IF(K48=$B$114,IF(H48&lt;J48,2,IF(H48=J48,1,0)),0))</f>
        <v>2</v>
      </c>
      <c r="V44" s="49"/>
      <c r="W44" s="50">
        <f>IF(H44="",0,IF(K44=$B$114,IF(H44&gt;J44,2,IF(H44=J44,1,0)),0))</f>
        <v>0</v>
      </c>
      <c r="X44" s="51">
        <f>RANK(AD44,AD42:AD45)</f>
        <v>3</v>
      </c>
      <c r="Y44" s="52" t="s">
        <v>71</v>
      </c>
      <c r="Z44" s="51">
        <f>SUM(T44:W44)+SUM(T52:W52)</f>
        <v>6</v>
      </c>
      <c r="AA44" s="51">
        <f>SUM(T48:W48)+SUM(T56:W56)</f>
        <v>8</v>
      </c>
      <c r="AB44" s="51">
        <f>SUM(V46:V49)+SUM(V54:V57)</f>
        <v>9</v>
      </c>
      <c r="AC44" s="51">
        <f>AA44-AB44</f>
        <v>-1</v>
      </c>
      <c r="AD44" s="53">
        <f>IF(Q50="",AE44*10000000000000000+Z44*100000000000000+AC44*1000000000000+AA44*10000000000+AK44*100000000+AJ44*1000000+AP44*10000+AU44*100+AV44,AE44*10000000000000000+Z44*100000000000000+AK44*1000000000000+AJ44*10000000000+AP44*100000000+AU44*1000000+AC44*10000+AA44*100+AV44)</f>
        <v>599080000000402</v>
      </c>
      <c r="AE44" s="54"/>
      <c r="AF44" s="55">
        <f>IF(Z44=Z42,T44-V42+T52-V50,0)</f>
        <v>0</v>
      </c>
      <c r="AG44" s="55">
        <f>IF(Z44=Z43,U44-V43+U52-V51,0)</f>
        <v>0</v>
      </c>
      <c r="AH44" s="55"/>
      <c r="AI44" s="55">
        <f>IF(Z44=Z45,W44-V45+W52-V53,0)</f>
        <v>0</v>
      </c>
      <c r="AJ44" s="55">
        <f>SUM(AF44:AI44)</f>
        <v>0</v>
      </c>
      <c r="AK44" s="54"/>
      <c r="AL44" s="55">
        <f>IF(Z44=Z42,2*(T48-V46)+(T56-V54),0)</f>
        <v>0</v>
      </c>
      <c r="AM44" s="55">
        <f>IF(Z44=Z43,2*(U48-V47)+(U56-V55),0)</f>
        <v>0</v>
      </c>
      <c r="AN44" s="55"/>
      <c r="AO44" s="55">
        <f>IF(Z44=Z45,W48-V49+2*(W56-V57),0)</f>
        <v>0</v>
      </c>
      <c r="AP44" s="55">
        <f>SUM(AL44:AO44)</f>
        <v>0</v>
      </c>
      <c r="AQ44" s="55">
        <f>IF(Z44=Z42,2*T48+T56,0)</f>
        <v>0</v>
      </c>
      <c r="AR44" s="55">
        <f>IF(Z44=Z43,2*U48+U56,0)</f>
        <v>4</v>
      </c>
      <c r="AS44" s="55"/>
      <c r="AT44" s="55">
        <f>IF(Z44=Z45,W48+2*W56,0)</f>
        <v>0</v>
      </c>
      <c r="AU44" s="55">
        <f>SUM(AQ44:AT44)</f>
        <v>4</v>
      </c>
      <c r="AV44" s="54">
        <v>2</v>
      </c>
      <c r="AW44" s="56">
        <f>SUM(V42:V45)+SUM(V50:V53)</f>
        <v>6</v>
      </c>
      <c r="BB44" s="77">
        <v>27349</v>
      </c>
      <c r="BC44" s="4"/>
      <c r="BD44" s="46" t="str">
        <f>BY44</f>
        <v>Frankreich</v>
      </c>
      <c r="BE44" s="31" t="s">
        <v>0</v>
      </c>
      <c r="BF44" s="46" t="str">
        <f>BY45</f>
        <v>DDR</v>
      </c>
      <c r="BG44" s="14"/>
      <c r="BH44" s="27">
        <v>2</v>
      </c>
      <c r="BI44" s="19" t="s">
        <v>1</v>
      </c>
      <c r="BJ44" s="26">
        <v>2</v>
      </c>
      <c r="BK44" s="5" t="s">
        <v>2</v>
      </c>
      <c r="BL44" s="1"/>
      <c r="BM44" s="18" t="str">
        <f>VLOOKUP(3,BX42:CC45,2,FALSE)</f>
        <v>Frankreich</v>
      </c>
      <c r="BN44" s="2">
        <f>VLOOKUP(3,BX42:CC45,3,FALSE)</f>
        <v>5</v>
      </c>
      <c r="BO44" s="2">
        <f>VLOOKUP(3,BX42:CW45,26,FALSE)</f>
        <v>7</v>
      </c>
      <c r="BP44" s="2">
        <f>VLOOKUP(3,BX42:CC45,4,FALSE)</f>
        <v>7</v>
      </c>
      <c r="BQ44" s="2">
        <f>VLOOKUP(3,BX42:CC45,5,FALSE)</f>
        <v>6</v>
      </c>
      <c r="BR44" s="2">
        <f>VLOOKUP(3,BX42:CC45,6,FALSE)</f>
        <v>1</v>
      </c>
      <c r="BT44" s="50">
        <f>IF(BJ45="",0,IF(BK45=$B$114,IF(BH45&lt;BJ45,2,IF(BH45=BJ45,1,0)),0))</f>
        <v>1</v>
      </c>
      <c r="BU44" s="50">
        <f>IF(BJ48="",0,IF(BK48=$B$114,IF(BH48&lt;BJ48,2,IF(BH48=BJ48,1,0)),0))</f>
        <v>0</v>
      </c>
      <c r="BV44" s="49"/>
      <c r="BW44" s="50">
        <f>IF(BH44="",0,IF(BK44=$B$114,IF(BH44&gt;BJ44,2,IF(BH44=BJ44,1,0)),0))</f>
        <v>1</v>
      </c>
      <c r="BX44" s="51">
        <f>RANK(CD44,CD42:CD45)</f>
        <v>3</v>
      </c>
      <c r="BY44" s="52" t="s">
        <v>87</v>
      </c>
      <c r="BZ44" s="51">
        <f>SUM(BT44:BW44)+SUM(BT52:BW52)</f>
        <v>5</v>
      </c>
      <c r="CA44" s="51">
        <f>SUM(BT48:BW48)+SUM(BT56:BW56)</f>
        <v>7</v>
      </c>
      <c r="CB44" s="51">
        <f>SUM(BV46:BV49)+SUM(BV54:BV57)</f>
        <v>6</v>
      </c>
      <c r="CC44" s="51">
        <f>CA44-CB44</f>
        <v>1</v>
      </c>
      <c r="CD44" s="53">
        <f>IF(BQ50="",CE44*10000000000000000+BZ44*100000000000000+CC44*1000000000000+CA44*10000000000+CK44*100000000+CJ44*1000000+CP44*10000+CU44*100+CV44,CE44*10000000000000000+BZ44*100000000000000+CK44*1000000000000+CJ44*10000000000+CP44*100000000+CU44*1000000+CC44*10000+CA44*100+CV44)</f>
        <v>501070000000002</v>
      </c>
      <c r="CE44" s="54"/>
      <c r="CF44" s="55">
        <f>IF(BZ44=BZ42,BT44-BV42+BT52-BV50,0)</f>
        <v>0</v>
      </c>
      <c r="CG44" s="55">
        <f>IF(BZ44=BZ43,BU44-BV43+BU52-BV51,0)</f>
        <v>0</v>
      </c>
      <c r="CH44" s="55"/>
      <c r="CI44" s="55">
        <f>IF(BZ44=BZ45,BW44-BV45+BW52-BV53,0)</f>
        <v>0</v>
      </c>
      <c r="CJ44" s="55">
        <f>SUM(CF44:CI44)</f>
        <v>0</v>
      </c>
      <c r="CK44" s="54"/>
      <c r="CL44" s="55">
        <f>IF(BZ44=BZ42,2*(BT48-BV46)+(BT56-BV54),0)</f>
        <v>0</v>
      </c>
      <c r="CM44" s="55">
        <f>IF(BZ44=BZ43,2*(BU48-BV47)+(BU56-BV55),0)</f>
        <v>0</v>
      </c>
      <c r="CN44" s="55"/>
      <c r="CO44" s="55">
        <f>IF(BZ44=BZ45,BW48-BV49+2*(BW56-BV57),0)</f>
        <v>0</v>
      </c>
      <c r="CP44" s="55">
        <f>SUM(CL44:CO44)</f>
        <v>0</v>
      </c>
      <c r="CQ44" s="55">
        <f>IF(BZ44=BZ42,2*BT48+BT56,0)</f>
        <v>0</v>
      </c>
      <c r="CR44" s="55">
        <f>IF(BZ44=BZ43,2*BU48+BU56,0)</f>
        <v>0</v>
      </c>
      <c r="CS44" s="55"/>
      <c r="CT44" s="55">
        <f>IF(BZ44=BZ45,BW48+2*BW56,0)</f>
        <v>0</v>
      </c>
      <c r="CU44" s="55">
        <f>SUM(CQ44:CT44)</f>
        <v>0</v>
      </c>
      <c r="CV44" s="54">
        <v>2</v>
      </c>
      <c r="CW44" s="56">
        <f>SUM(BV42:BV45)+SUM(BV50:BV53)</f>
        <v>7</v>
      </c>
    </row>
    <row r="45" spans="2:101" ht="12.75">
      <c r="B45" s="77">
        <v>27619</v>
      </c>
      <c r="C45" s="4"/>
      <c r="D45" s="46" t="str">
        <f>Y42</f>
        <v>Norwegen</v>
      </c>
      <c r="E45" s="31" t="s">
        <v>0</v>
      </c>
      <c r="F45" s="46" t="str">
        <f>Y44</f>
        <v>Schweden</v>
      </c>
      <c r="G45" s="14"/>
      <c r="H45" s="27">
        <v>0</v>
      </c>
      <c r="I45" s="19" t="s">
        <v>1</v>
      </c>
      <c r="J45" s="26">
        <v>2</v>
      </c>
      <c r="K45" s="5" t="s">
        <v>2</v>
      </c>
      <c r="L45" s="1"/>
      <c r="M45" s="18" t="str">
        <f>VLOOKUP(4,X42:AC45,2,FALSE)</f>
        <v>Norwegen</v>
      </c>
      <c r="N45" s="2">
        <f>VLOOKUP(4,X42:AC45,3,FALSE)</f>
        <v>2</v>
      </c>
      <c r="O45" s="2">
        <f>VLOOKUP(4,X42:AW45,26,FALSE)</f>
        <v>10</v>
      </c>
      <c r="P45" s="2">
        <f>VLOOKUP(4,X42:AC45,4,FALSE)</f>
        <v>5</v>
      </c>
      <c r="Q45" s="2">
        <f>VLOOKUP(4,X42:AC45,5,FALSE)</f>
        <v>15</v>
      </c>
      <c r="R45" s="2">
        <f>VLOOKUP(4,X42:AC45,6,FALSE)</f>
        <v>-10</v>
      </c>
      <c r="T45" s="50">
        <f>IF(H47="",0,IF(K47=$B$114,IF(H47&gt;J47,2,IF(H47=J47,1,0)),0))</f>
        <v>2</v>
      </c>
      <c r="U45" s="50">
        <f>IF(J46="",0,IF(K46=$B$114,IF(H46&lt;J46,2,IF(H46=J46,1,0)),0))</f>
        <v>0</v>
      </c>
      <c r="V45" s="50">
        <f>IF(J44="",0,IF(K44=$B$114,IF(H44&lt;J44,2,IF(H44=J44,1,0)),0))</f>
        <v>2</v>
      </c>
      <c r="W45" s="49"/>
      <c r="X45" s="51">
        <f>RANK(AD45,AD42:AD45)</f>
        <v>1</v>
      </c>
      <c r="Y45" s="52" t="s">
        <v>72</v>
      </c>
      <c r="Z45" s="51">
        <f>SUM(T45:W45)+SUM(T53:W53)</f>
        <v>10</v>
      </c>
      <c r="AA45" s="51">
        <f>SUM(T49:W49)+SUM(T57:W57)</f>
        <v>12</v>
      </c>
      <c r="AB45" s="51">
        <f>SUM(W46:W49)+SUM(W54:W57)</f>
        <v>4</v>
      </c>
      <c r="AC45" s="51">
        <f>AA45-AB45</f>
        <v>8</v>
      </c>
      <c r="AD45" s="53">
        <f>IF(Q51="",AE45*10000000000000000+Z45*100000000000000+AC45*1000000000000+AA45*10000000000+AK45*100000000+AJ45*1000000+AP45*10000+AU45*100+AV45,AE45*10000000000000000+Z45*100000000000000+AK45*1000000000000+AJ45*10000000000+AP45*100000000+AU45*1000000+AC45*10000+AA45*100+AV45)</f>
        <v>1008120000000001</v>
      </c>
      <c r="AE45" s="54"/>
      <c r="AF45" s="55">
        <f>IF(Z45=Z42,T45-W42+T53-W50,0)</f>
        <v>0</v>
      </c>
      <c r="AG45" s="55">
        <f>IF(Z45=Z43,U45-W43+U53-W51,0)</f>
        <v>0</v>
      </c>
      <c r="AH45" s="55">
        <f>IF(Z45=Z44,V45-W44+V53-W52,0)</f>
        <v>0</v>
      </c>
      <c r="AI45" s="55"/>
      <c r="AJ45" s="55">
        <f>SUM(AF45:AI45)</f>
        <v>0</v>
      </c>
      <c r="AK45" s="54"/>
      <c r="AL45" s="55">
        <f>IF(Z45=Z42,T49-W46+2*(T57-W54),0)</f>
        <v>0</v>
      </c>
      <c r="AM45" s="55">
        <f>IF(Z45=Z43,2*(U49-W47)+(U57-W55),0)</f>
        <v>0</v>
      </c>
      <c r="AN45" s="55">
        <f>IF(Z45=Z44,2*(V49-W48)+(V57-W56),0)</f>
        <v>0</v>
      </c>
      <c r="AO45" s="55"/>
      <c r="AP45" s="55">
        <f>SUM(AL45:AO45)</f>
        <v>0</v>
      </c>
      <c r="AQ45" s="55">
        <f>IF(Z45=Z42,T49+2*T57,0)</f>
        <v>0</v>
      </c>
      <c r="AR45" s="55">
        <f>IF(Z45=Z43,2*U49+U57,0)</f>
        <v>0</v>
      </c>
      <c r="AS45" s="55">
        <f>IF(Z45=Z44,2*V49+V57,0)</f>
        <v>0</v>
      </c>
      <c r="AT45" s="55"/>
      <c r="AU45" s="55">
        <f>SUM(AQ45:AT45)</f>
        <v>0</v>
      </c>
      <c r="AV45" s="54">
        <v>1</v>
      </c>
      <c r="AW45" s="56">
        <f>SUM(W42:W45)+SUM(W50:W53)</f>
        <v>2</v>
      </c>
      <c r="BB45" s="77">
        <v>27539</v>
      </c>
      <c r="BC45" s="4"/>
      <c r="BD45" s="46" t="str">
        <f>BY42</f>
        <v>Island</v>
      </c>
      <c r="BE45" s="31" t="s">
        <v>0</v>
      </c>
      <c r="BF45" s="46" t="str">
        <f>BY44</f>
        <v>Frankreich</v>
      </c>
      <c r="BG45" s="14"/>
      <c r="BH45" s="27">
        <v>0</v>
      </c>
      <c r="BI45" s="19" t="s">
        <v>1</v>
      </c>
      <c r="BJ45" s="26">
        <v>0</v>
      </c>
      <c r="BK45" s="5" t="s">
        <v>2</v>
      </c>
      <c r="BL45" s="1"/>
      <c r="BM45" s="18" t="str">
        <f>VLOOKUP(4,BX42:CC45,2,FALSE)</f>
        <v>Island</v>
      </c>
      <c r="BN45" s="2">
        <f>VLOOKUP(4,BX42:CC45,3,FALSE)</f>
        <v>4</v>
      </c>
      <c r="BO45" s="2">
        <f>VLOOKUP(4,BX42:CW45,26,FALSE)</f>
        <v>8</v>
      </c>
      <c r="BP45" s="2">
        <f>VLOOKUP(4,BX42:CC45,4,FALSE)</f>
        <v>3</v>
      </c>
      <c r="BQ45" s="2">
        <f>VLOOKUP(4,BX42:CC45,5,FALSE)</f>
        <v>8</v>
      </c>
      <c r="BR45" s="2">
        <f>VLOOKUP(4,BX42:CC45,6,FALSE)</f>
        <v>-5</v>
      </c>
      <c r="BT45" s="50">
        <f>IF(BH47="",0,IF(BK47=$B$114,IF(BH47&gt;BJ47,2,IF(BH47=BJ47,1,0)),0))</f>
        <v>1</v>
      </c>
      <c r="BU45" s="50">
        <f>IF(BJ46="",0,IF(BK46=$B$114,IF(BH46&lt;BJ46,2,IF(BH46=BJ46,1,0)),0))</f>
        <v>2</v>
      </c>
      <c r="BV45" s="50">
        <f>IF(BJ44="",0,IF(BK44=$B$114,IF(BH44&lt;BJ44,2,IF(BH44=BJ44,1,0)),0))</f>
        <v>1</v>
      </c>
      <c r="BW45" s="49"/>
      <c r="BX45" s="51">
        <f>RANK(CD45,CD42:CD45)</f>
        <v>2</v>
      </c>
      <c r="BY45" s="52" t="s">
        <v>88</v>
      </c>
      <c r="BZ45" s="51">
        <f>SUM(BT45:BW45)+SUM(BT53:BW53)</f>
        <v>7</v>
      </c>
      <c r="CA45" s="51">
        <f>SUM(BT49:BW49)+SUM(BT57:BW57)</f>
        <v>8</v>
      </c>
      <c r="CB45" s="51">
        <f>SUM(BW46:BW49)+SUM(BW54:BW57)</f>
        <v>7</v>
      </c>
      <c r="CC45" s="51">
        <f>CA45-CB45</f>
        <v>1</v>
      </c>
      <c r="CD45" s="53">
        <f>IF(BQ51="",CE45*10000000000000000+BZ45*100000000000000+CC45*1000000000000+CA45*10000000000+CK45*100000000+CJ45*1000000+CP45*10000+CU45*100+CV45,CE45*10000000000000000+BZ45*100000000000000+CK45*1000000000000+CJ45*10000000000+CP45*100000000+CU45*1000000+CC45*10000+CA45*100+CV45)</f>
        <v>701080000000001</v>
      </c>
      <c r="CE45" s="54"/>
      <c r="CF45" s="55">
        <f>IF(BZ45=BZ42,BT45-BW42+BT53-BW50,0)</f>
        <v>0</v>
      </c>
      <c r="CG45" s="55">
        <f>IF(BZ45=BZ43,BU45-BW43+BU53-BW51,0)</f>
        <v>0</v>
      </c>
      <c r="CH45" s="55">
        <f>IF(BZ45=BZ44,BV45-BW44+BV53-BW52,0)</f>
        <v>0</v>
      </c>
      <c r="CI45" s="55"/>
      <c r="CJ45" s="55">
        <f>SUM(CF45:CI45)</f>
        <v>0</v>
      </c>
      <c r="CK45" s="54"/>
      <c r="CL45" s="55">
        <f>IF(BZ45=BZ42,BT49-BW46+2*(BT57-BW54),0)</f>
        <v>0</v>
      </c>
      <c r="CM45" s="55">
        <f>IF(BZ45=BZ43,2*(BU49-BW47)+(BU57-BW55),0)</f>
        <v>0</v>
      </c>
      <c r="CN45" s="55">
        <f>IF(BZ45=BZ44,2*(BV49-BW48)+(BV57-BW56),0)</f>
        <v>0</v>
      </c>
      <c r="CO45" s="55"/>
      <c r="CP45" s="55">
        <f>SUM(CL45:CO45)</f>
        <v>0</v>
      </c>
      <c r="CQ45" s="55">
        <f>IF(BZ45=BZ42,BT49+2*BT57,0)</f>
        <v>0</v>
      </c>
      <c r="CR45" s="55">
        <f>IF(BZ45=BZ43,2*BU49+BU57,0)</f>
        <v>0</v>
      </c>
      <c r="CS45" s="55">
        <f>IF(BZ45=BZ44,2*BV49+BV57,0)</f>
        <v>0</v>
      </c>
      <c r="CT45" s="55"/>
      <c r="CU45" s="55">
        <f>SUM(CQ45:CT45)</f>
        <v>0</v>
      </c>
      <c r="CV45" s="54">
        <v>1</v>
      </c>
      <c r="CW45" s="56">
        <f>SUM(BW42:BW45)+SUM(BW50:BW53)</f>
        <v>5</v>
      </c>
    </row>
    <row r="46" spans="2:101" ht="12.75">
      <c r="B46" s="77">
        <v>27500</v>
      </c>
      <c r="C46" s="4"/>
      <c r="D46" s="46" t="str">
        <f>Y43</f>
        <v>Nordirland</v>
      </c>
      <c r="E46" s="31" t="s">
        <v>0</v>
      </c>
      <c r="F46" s="46" t="str">
        <f>Y45</f>
        <v>Jugoslawien</v>
      </c>
      <c r="G46" s="14"/>
      <c r="H46" s="27">
        <v>1</v>
      </c>
      <c r="I46" s="19" t="s">
        <v>1</v>
      </c>
      <c r="J46" s="26">
        <v>0</v>
      </c>
      <c r="K46" s="5" t="s">
        <v>2</v>
      </c>
      <c r="L46" s="1"/>
      <c r="N46" s="1"/>
      <c r="P46" s="1"/>
      <c r="Q46" s="1"/>
      <c r="T46" s="49"/>
      <c r="U46" s="50">
        <f>IF(K43=$B$114,H43,0)</f>
        <v>2</v>
      </c>
      <c r="V46" s="50">
        <f>IF(K45=$B$114,H45,0)</f>
        <v>0</v>
      </c>
      <c r="W46" s="50">
        <f>IF(K48=$B$114,J47,0)</f>
        <v>1</v>
      </c>
      <c r="X46" s="51"/>
      <c r="Y46" s="51"/>
      <c r="Z46" s="51"/>
      <c r="AA46" s="51"/>
      <c r="AB46" s="51"/>
      <c r="AC46" s="51"/>
      <c r="AD46" s="57"/>
      <c r="AE46" s="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V46" s="55"/>
      <c r="AW46" s="56"/>
      <c r="BB46" s="77">
        <v>27664</v>
      </c>
      <c r="BC46" s="4"/>
      <c r="BD46" s="46" t="str">
        <f>BY43</f>
        <v>Belgien</v>
      </c>
      <c r="BE46" s="31" t="s">
        <v>0</v>
      </c>
      <c r="BF46" s="46" t="str">
        <f>BY45</f>
        <v>DDR</v>
      </c>
      <c r="BG46" s="14"/>
      <c r="BH46" s="27">
        <v>1</v>
      </c>
      <c r="BI46" s="19" t="s">
        <v>1</v>
      </c>
      <c r="BJ46" s="26">
        <v>2</v>
      </c>
      <c r="BK46" s="5" t="s">
        <v>2</v>
      </c>
      <c r="BL46" s="1"/>
      <c r="BN46" s="1"/>
      <c r="BP46" s="1"/>
      <c r="BQ46" s="1"/>
      <c r="BT46" s="49"/>
      <c r="BU46" s="50">
        <f>IF(BK43=$B$114,BH43,0)</f>
        <v>0</v>
      </c>
      <c r="BV46" s="50">
        <f>IF(BK45=$B$114,BH45,0)</f>
        <v>0</v>
      </c>
      <c r="BW46" s="50">
        <f>IF(BK48=$B$114,BJ47,0)</f>
        <v>1</v>
      </c>
      <c r="BX46" s="51"/>
      <c r="BY46" s="51"/>
      <c r="BZ46" s="51"/>
      <c r="CA46" s="51"/>
      <c r="CB46" s="51"/>
      <c r="CC46" s="51"/>
      <c r="CD46" s="57"/>
      <c r="CE46" s="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V46" s="55"/>
      <c r="CW46" s="56"/>
    </row>
    <row r="47" spans="2:101" ht="12.75">
      <c r="B47" s="77">
        <v>27332</v>
      </c>
      <c r="C47" s="4"/>
      <c r="D47" s="46" t="str">
        <f>Y45</f>
        <v>Jugoslawien</v>
      </c>
      <c r="E47" s="31" t="s">
        <v>0</v>
      </c>
      <c r="F47" s="46" t="str">
        <f>Y42</f>
        <v>Norwegen</v>
      </c>
      <c r="G47" s="16"/>
      <c r="H47" s="26">
        <v>3</v>
      </c>
      <c r="I47" s="7" t="s">
        <v>1</v>
      </c>
      <c r="J47" s="27">
        <v>1</v>
      </c>
      <c r="K47" s="5" t="s">
        <v>2</v>
      </c>
      <c r="M47" s="65" t="str">
        <f>IF(N42&gt;0,M42,"")</f>
        <v>Jugoslawien</v>
      </c>
      <c r="N47" s="2" t="s">
        <v>48</v>
      </c>
      <c r="Q47" s="59"/>
      <c r="T47" s="50">
        <f>IF(K43=$B$114,J43,0)</f>
        <v>1</v>
      </c>
      <c r="U47" s="49"/>
      <c r="V47" s="50">
        <f>IF(K48=$B$114,H48,0)</f>
        <v>1</v>
      </c>
      <c r="W47" s="50">
        <f>IF(K46=$B$114,H46,0)</f>
        <v>1</v>
      </c>
      <c r="AD47" s="16" t="s">
        <v>38</v>
      </c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V47" s="60"/>
      <c r="AW47" s="56"/>
      <c r="BB47" s="77">
        <v>27314</v>
      </c>
      <c r="BC47" s="4"/>
      <c r="BD47" s="46" t="str">
        <f>BY45</f>
        <v>DDR</v>
      </c>
      <c r="BE47" s="31" t="s">
        <v>0</v>
      </c>
      <c r="BF47" s="46" t="str">
        <f>BY42</f>
        <v>Island</v>
      </c>
      <c r="BG47" s="16"/>
      <c r="BH47" s="26">
        <v>1</v>
      </c>
      <c r="BI47" s="7" t="s">
        <v>1</v>
      </c>
      <c r="BJ47" s="27">
        <v>1</v>
      </c>
      <c r="BK47" s="5" t="s">
        <v>2</v>
      </c>
      <c r="BM47" s="66" t="str">
        <f>IF(BN42&gt;0,BM42,"")</f>
        <v>Belgien</v>
      </c>
      <c r="BN47" s="2" t="s">
        <v>49</v>
      </c>
      <c r="BQ47" s="59"/>
      <c r="BT47" s="50">
        <f>IF(BK43=$B$114,BJ43,0)</f>
        <v>2</v>
      </c>
      <c r="BU47" s="49"/>
      <c r="BV47" s="50">
        <f>IF(BK47=$B$114,BH48,0)</f>
        <v>2</v>
      </c>
      <c r="BW47" s="50">
        <f>IF(BK46=$B$114,BH46,0)</f>
        <v>1</v>
      </c>
      <c r="CD47" s="16" t="s">
        <v>38</v>
      </c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V47" s="60"/>
      <c r="CW47" s="56"/>
    </row>
    <row r="48" spans="2:101" ht="12.75">
      <c r="B48" s="77">
        <v>27640</v>
      </c>
      <c r="C48" s="4"/>
      <c r="D48" s="46" t="str">
        <f>Y43</f>
        <v>Nordirland</v>
      </c>
      <c r="E48" s="31" t="s">
        <v>0</v>
      </c>
      <c r="F48" s="46" t="str">
        <f>Y44</f>
        <v>Schweden</v>
      </c>
      <c r="G48" s="16"/>
      <c r="H48" s="27">
        <v>1</v>
      </c>
      <c r="I48" s="19" t="s">
        <v>1</v>
      </c>
      <c r="J48" s="27">
        <v>2</v>
      </c>
      <c r="K48" s="5" t="s">
        <v>2</v>
      </c>
      <c r="P48" s="61"/>
      <c r="Q48" s="62"/>
      <c r="T48" s="50">
        <f>IF(K45=$B$114,J45,0)</f>
        <v>2</v>
      </c>
      <c r="U48" s="50">
        <f>IF(K48=$B$114,J48,0)</f>
        <v>2</v>
      </c>
      <c r="V48" s="49"/>
      <c r="W48" s="50">
        <f>IF(K44=$B$114,H44,0)</f>
        <v>1</v>
      </c>
      <c r="AD48" s="16" t="s">
        <v>40</v>
      </c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V48" s="60"/>
      <c r="AW48" s="56"/>
      <c r="BB48" s="77">
        <v>27314</v>
      </c>
      <c r="BC48" s="4"/>
      <c r="BD48" s="46" t="str">
        <f>BY43</f>
        <v>Belgien</v>
      </c>
      <c r="BE48" s="31" t="s">
        <v>0</v>
      </c>
      <c r="BF48" s="46" t="str">
        <f>BY44</f>
        <v>Frankreich</v>
      </c>
      <c r="BG48" s="16"/>
      <c r="BH48" s="27">
        <v>2</v>
      </c>
      <c r="BI48" s="19" t="s">
        <v>1</v>
      </c>
      <c r="BJ48" s="27">
        <v>1</v>
      </c>
      <c r="BK48" s="5" t="s">
        <v>2</v>
      </c>
      <c r="BP48" s="61"/>
      <c r="BQ48" s="62"/>
      <c r="BT48" s="50">
        <f>IF(BK45=$B$114,BJ45,0)</f>
        <v>0</v>
      </c>
      <c r="BU48" s="50">
        <f>IF(BK47=$B$114,BJ48,0)</f>
        <v>1</v>
      </c>
      <c r="BV48" s="49"/>
      <c r="BW48" s="50">
        <f>IF(BK44=$B$114,BH44,0)</f>
        <v>2</v>
      </c>
      <c r="CD48" s="16" t="s">
        <v>40</v>
      </c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V48" s="60"/>
      <c r="CW48" s="56"/>
    </row>
    <row r="49" spans="2:101" ht="12.75">
      <c r="B49" s="77">
        <v>27696</v>
      </c>
      <c r="C49" s="4"/>
      <c r="D49" s="46" t="str">
        <f>Y43</f>
        <v>Nordirland</v>
      </c>
      <c r="E49" s="31"/>
      <c r="F49" s="46" t="str">
        <f>Y42</f>
        <v>Norwegen</v>
      </c>
      <c r="G49" s="16"/>
      <c r="H49" s="26">
        <v>3</v>
      </c>
      <c r="I49" s="19" t="s">
        <v>1</v>
      </c>
      <c r="J49" s="26">
        <v>0</v>
      </c>
      <c r="K49" s="5" t="s">
        <v>2</v>
      </c>
      <c r="P49" s="32"/>
      <c r="Q49" s="76"/>
      <c r="T49" s="50">
        <f>IF(K47=$B$114,H47,0)</f>
        <v>3</v>
      </c>
      <c r="U49" s="50">
        <f>IF(K46=$B$114,J46,0)</f>
        <v>0</v>
      </c>
      <c r="V49" s="50">
        <f>IF(K44=$B$114,J44,0)</f>
        <v>2</v>
      </c>
      <c r="W49" s="49"/>
      <c r="AD49" s="16" t="s">
        <v>54</v>
      </c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V49" s="60"/>
      <c r="AW49" s="56"/>
      <c r="BB49" s="77">
        <v>27643</v>
      </c>
      <c r="BC49" s="4"/>
      <c r="BD49" s="46" t="str">
        <f>BY43</f>
        <v>Belgien</v>
      </c>
      <c r="BE49" s="31"/>
      <c r="BF49" s="46" t="str">
        <f>BY42</f>
        <v>Island</v>
      </c>
      <c r="BG49" s="16"/>
      <c r="BH49" s="26">
        <v>1</v>
      </c>
      <c r="BI49" s="19" t="s">
        <v>1</v>
      </c>
      <c r="BJ49" s="26">
        <v>0</v>
      </c>
      <c r="BK49" s="5" t="s">
        <v>2</v>
      </c>
      <c r="BP49" s="32"/>
      <c r="BQ49" s="76"/>
      <c r="BT49" s="50">
        <f>IF(BK48=$B$114,BH47,0)</f>
        <v>1</v>
      </c>
      <c r="BU49" s="50">
        <f>IF(BK46=$B$114,BJ46,0)</f>
        <v>2</v>
      </c>
      <c r="BV49" s="50">
        <f>IF(BK44=$B$114,BJ44,0)</f>
        <v>2</v>
      </c>
      <c r="BW49" s="49"/>
      <c r="CD49" s="16" t="s">
        <v>54</v>
      </c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V49" s="60"/>
      <c r="CW49" s="56"/>
    </row>
    <row r="50" spans="2:101" ht="12.75">
      <c r="B50" s="77">
        <v>27682</v>
      </c>
      <c r="C50" s="4"/>
      <c r="D50" s="46" t="str">
        <f>Y45</f>
        <v>Jugoslawien</v>
      </c>
      <c r="E50" s="31"/>
      <c r="F50" s="46" t="str">
        <f>Y44</f>
        <v>Schweden</v>
      </c>
      <c r="G50" s="16"/>
      <c r="H50" s="27">
        <v>3</v>
      </c>
      <c r="I50" s="19" t="s">
        <v>1</v>
      </c>
      <c r="J50" s="26">
        <v>0</v>
      </c>
      <c r="K50" s="5" t="s">
        <v>2</v>
      </c>
      <c r="P50" s="32"/>
      <c r="Q50" s="76"/>
      <c r="T50" s="49"/>
      <c r="U50" s="50">
        <f>IF(H49="",0,IF(K49=$B$114,IF(H49&lt;J49,2,IF(H49=J49,1,0)),0))</f>
        <v>0</v>
      </c>
      <c r="V50" s="50">
        <f>IF(H51="",0,IF(K51=$B$114,IF(H51&lt;J51,2,IF(H51=J51,1,0)),0))</f>
        <v>0</v>
      </c>
      <c r="W50" s="50">
        <f>IF(J53="",0,IF(K53=$B$114,IF(H53&gt;J53,2,IF(H53=J53,1,0)),0))</f>
        <v>0</v>
      </c>
      <c r="AD50" s="16" t="s">
        <v>41</v>
      </c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V50" s="60"/>
      <c r="AW50" s="56"/>
      <c r="BB50" s="77">
        <v>27679</v>
      </c>
      <c r="BC50" s="4"/>
      <c r="BD50" s="46" t="str">
        <f>BY45</f>
        <v>DDR</v>
      </c>
      <c r="BE50" s="31"/>
      <c r="BF50" s="46" t="str">
        <f>BY44</f>
        <v>Frankreich</v>
      </c>
      <c r="BG50" s="16"/>
      <c r="BH50" s="27">
        <v>2</v>
      </c>
      <c r="BI50" s="19" t="s">
        <v>1</v>
      </c>
      <c r="BJ50" s="26">
        <v>1</v>
      </c>
      <c r="BK50" s="5" t="s">
        <v>2</v>
      </c>
      <c r="BP50" s="32"/>
      <c r="BQ50" s="76"/>
      <c r="BT50" s="49"/>
      <c r="BU50" s="50">
        <f>IF(BH49="",0,IF(BK49=$B$114,IF(BH49&lt;BJ49,2,IF(BH49=BJ49,1,0)),0))</f>
        <v>0</v>
      </c>
      <c r="BV50" s="50">
        <f>IF(BH51="",0,IF(BK51=$B$114,IF(BH51&lt;BJ51,2,IF(BH51=BJ51,1,0)),0))</f>
        <v>0</v>
      </c>
      <c r="BW50" s="50">
        <f>IF(BJ53="",0,IF(BK53=$B$114,IF(BH53&gt;BJ53,2,IF(BH53=BJ53,1,0)),0))</f>
        <v>2</v>
      </c>
      <c r="CD50" s="16" t="s">
        <v>41</v>
      </c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V50" s="60"/>
      <c r="CW50" s="56"/>
    </row>
    <row r="51" spans="2:101" ht="12.75">
      <c r="B51" s="78">
        <v>27575</v>
      </c>
      <c r="C51" s="4"/>
      <c r="D51" s="46" t="str">
        <f>Y44</f>
        <v>Schweden</v>
      </c>
      <c r="E51" s="31"/>
      <c r="F51" s="46" t="str">
        <f>Y42</f>
        <v>Norwegen</v>
      </c>
      <c r="G51" s="16"/>
      <c r="H51" s="27">
        <v>3</v>
      </c>
      <c r="I51" s="19" t="s">
        <v>1</v>
      </c>
      <c r="J51" s="26">
        <v>1</v>
      </c>
      <c r="K51" s="5" t="s">
        <v>2</v>
      </c>
      <c r="P51" s="32"/>
      <c r="Q51" s="76"/>
      <c r="T51" s="50">
        <f>IF(J49="",0,IF(K49=$B$114,IF(H49&gt;J49,2,IF(H49=J49,1,0)),0))</f>
        <v>2</v>
      </c>
      <c r="U51" s="49"/>
      <c r="V51" s="50">
        <f>IF(H54="",0,IF(K54=$B$114,IF(H54&lt;J54,2,IF(H54=J54,1,0)),0))</f>
        <v>2</v>
      </c>
      <c r="W51" s="50">
        <f>IF(H52="",0,IF(K52=$B$114,IF(H52&lt;J52,2,IF(H52=J52,1,0)),0))</f>
        <v>0</v>
      </c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V51" s="60"/>
      <c r="AW51" s="56"/>
      <c r="BB51" s="78">
        <v>27640</v>
      </c>
      <c r="BC51" s="4"/>
      <c r="BD51" s="46" t="str">
        <f>BY44</f>
        <v>Frankreich</v>
      </c>
      <c r="BE51" s="31"/>
      <c r="BF51" s="46" t="str">
        <f>BY42</f>
        <v>Island</v>
      </c>
      <c r="BG51" s="16"/>
      <c r="BH51" s="27">
        <v>3</v>
      </c>
      <c r="BI51" s="19" t="s">
        <v>1</v>
      </c>
      <c r="BJ51" s="26">
        <v>0</v>
      </c>
      <c r="BK51" s="5" t="s">
        <v>2</v>
      </c>
      <c r="BP51" s="32"/>
      <c r="BQ51" s="76"/>
      <c r="BT51" s="50">
        <f>IF(BJ49="",0,IF(BK49=$B$114,IF(BH49&gt;BJ49,2,IF(BH49=BJ49,1,0)),0))</f>
        <v>2</v>
      </c>
      <c r="BU51" s="49"/>
      <c r="BV51" s="50">
        <f>IF(BH54="",0,IF(BK54=$B$114,IF(BH54&lt;BJ54,2,IF(BH54=BJ54,1,0)),0))</f>
        <v>1</v>
      </c>
      <c r="BW51" s="50">
        <f>IF(BH52="",0,IF(BK52=$B$114,IF(BH52&lt;BJ52,2,IF(BH52=BJ52,1,0)),0))</f>
        <v>1</v>
      </c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V51" s="60"/>
      <c r="CW51" s="56"/>
    </row>
    <row r="52" spans="2:101" ht="12.75">
      <c r="B52" s="77">
        <v>27717</v>
      </c>
      <c r="C52" s="4"/>
      <c r="D52" s="46" t="str">
        <f>Y45</f>
        <v>Jugoslawien</v>
      </c>
      <c r="E52" s="31"/>
      <c r="F52" s="46" t="str">
        <f>Y43</f>
        <v>Nordirland</v>
      </c>
      <c r="G52" s="16"/>
      <c r="H52" s="27">
        <v>1</v>
      </c>
      <c r="I52" s="19" t="s">
        <v>1</v>
      </c>
      <c r="J52" s="26">
        <v>0</v>
      </c>
      <c r="K52" s="5" t="s">
        <v>2</v>
      </c>
      <c r="P52" s="32"/>
      <c r="Q52" s="76"/>
      <c r="T52" s="50">
        <f>IF(J51="",0,IF(K51=$B$114,IF(H51&gt;J51,2,IF(H51=J51,1,0)),0))</f>
        <v>2</v>
      </c>
      <c r="U52" s="50">
        <f>IF(J54="",0,IF(K54=$B$114,IF(H54&gt;J54,2,IF(H54=J54,1,0)),0))</f>
        <v>0</v>
      </c>
      <c r="V52" s="49"/>
      <c r="W52" s="50">
        <f>IF(H50="",0,IF(K50=$B$114,IF(H50&lt;J50,2,IF(H50=J50,1,0)),0))</f>
        <v>0</v>
      </c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V52" s="60"/>
      <c r="AW52" s="56"/>
      <c r="BB52" s="77">
        <v>27370</v>
      </c>
      <c r="BC52" s="4"/>
      <c r="BD52" s="46" t="str">
        <f>BY45</f>
        <v>DDR</v>
      </c>
      <c r="BE52" s="31"/>
      <c r="BF52" s="46" t="str">
        <f>BY43</f>
        <v>Belgien</v>
      </c>
      <c r="BG52" s="16"/>
      <c r="BH52" s="27">
        <v>0</v>
      </c>
      <c r="BI52" s="19" t="s">
        <v>1</v>
      </c>
      <c r="BJ52" s="26">
        <v>0</v>
      </c>
      <c r="BK52" s="5" t="s">
        <v>2</v>
      </c>
      <c r="BP52" s="32"/>
      <c r="BQ52" s="76"/>
      <c r="BT52" s="50">
        <f>IF(BJ51="",0,IF(BK51=$B$114,IF(BH51&gt;BJ51,2,IF(BH51=BJ51,1,0)),0))</f>
        <v>2</v>
      </c>
      <c r="BU52" s="50">
        <f>IF(BJ54="",0,IF(BK54=$B$114,IF(BH54&gt;BJ54,2,IF(BH54=BJ54,1,0)),0))</f>
        <v>1</v>
      </c>
      <c r="BV52" s="49"/>
      <c r="BW52" s="50">
        <f>IF(BH50="",0,IF(BK50=$B$114,IF(BH50&lt;BJ50,2,IF(BH50=BJ50,1,0)),0))</f>
        <v>0</v>
      </c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V52" s="60"/>
      <c r="CW52" s="56"/>
    </row>
    <row r="53" spans="2:101" ht="12.75">
      <c r="B53" s="77">
        <v>27554</v>
      </c>
      <c r="C53" s="4"/>
      <c r="D53" s="46" t="str">
        <f>Y42</f>
        <v>Norwegen</v>
      </c>
      <c r="E53" s="31"/>
      <c r="F53" s="46" t="str">
        <f>Y45</f>
        <v>Jugoslawien</v>
      </c>
      <c r="G53" s="16"/>
      <c r="H53" s="26">
        <v>1</v>
      </c>
      <c r="I53" s="7" t="s">
        <v>1</v>
      </c>
      <c r="J53" s="27">
        <v>3</v>
      </c>
      <c r="K53" s="5" t="s">
        <v>2</v>
      </c>
      <c r="P53" s="32"/>
      <c r="Q53" s="76"/>
      <c r="T53" s="50">
        <f>IF(H53="",0,IF(K53=$B$114,IF(H53&lt;J53,2,IF(H53=J53,1,0)),0))</f>
        <v>2</v>
      </c>
      <c r="U53" s="50">
        <f>IF(J52="",0,IF(K52=$B$114,IF(H52&gt;J52,2,IF(H52=J52,1,0)),0))</f>
        <v>2</v>
      </c>
      <c r="V53" s="50">
        <f>IF(J50="",0,IF(K50=$B$114,IF(H50&gt;J50,2,IF(H50=J50,1,0)),0))</f>
        <v>2</v>
      </c>
      <c r="W53" s="49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V53" s="60"/>
      <c r="AW53" s="56"/>
      <c r="BB53" s="77">
        <v>27550</v>
      </c>
      <c r="BC53" s="4"/>
      <c r="BD53" s="46" t="str">
        <f>BY42</f>
        <v>Island</v>
      </c>
      <c r="BE53" s="31"/>
      <c r="BF53" s="46" t="str">
        <f>BY45</f>
        <v>DDR</v>
      </c>
      <c r="BG53" s="16"/>
      <c r="BH53" s="26">
        <v>2</v>
      </c>
      <c r="BI53" s="7" t="s">
        <v>1</v>
      </c>
      <c r="BJ53" s="27">
        <v>1</v>
      </c>
      <c r="BK53" s="5" t="s">
        <v>2</v>
      </c>
      <c r="BP53" s="32"/>
      <c r="BQ53" s="76"/>
      <c r="BT53" s="50">
        <f>IF(BH53="",0,IF(BK53=$B$114,IF(BH53&lt;BJ53,2,IF(BH53=BJ53,1,0)),0))</f>
        <v>0</v>
      </c>
      <c r="BU53" s="50">
        <f>IF(BJ52="",0,IF(BK52=$B$114,IF(BH52&gt;BJ52,2,IF(BH52=BJ52,1,0)),0))</f>
        <v>1</v>
      </c>
      <c r="BV53" s="50">
        <f>IF(BJ50="",0,IF(BK50=$B$114,IF(BH50&gt;BJ50,2,IF(BH50=BJ50,1,0)),0))</f>
        <v>2</v>
      </c>
      <c r="BW53" s="49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V53" s="60"/>
      <c r="CW53" s="56"/>
    </row>
    <row r="54" spans="2:101" ht="12.75">
      <c r="B54" s="77">
        <v>27322</v>
      </c>
      <c r="C54" s="4"/>
      <c r="D54" s="46" t="str">
        <f>Y44</f>
        <v>Schweden</v>
      </c>
      <c r="E54" s="31"/>
      <c r="F54" s="46" t="str">
        <f>Y43</f>
        <v>Nordirland</v>
      </c>
      <c r="G54" s="16"/>
      <c r="H54" s="27">
        <v>0</v>
      </c>
      <c r="I54" s="19" t="s">
        <v>1</v>
      </c>
      <c r="J54" s="27">
        <v>2</v>
      </c>
      <c r="K54" s="5" t="s">
        <v>2</v>
      </c>
      <c r="P54" s="32"/>
      <c r="Q54" s="76"/>
      <c r="T54" s="49"/>
      <c r="U54" s="50">
        <f>IF(K49=$B$114,J49,0)</f>
        <v>0</v>
      </c>
      <c r="V54" s="50">
        <f>IF(K51=$B$114,J51,0)</f>
        <v>1</v>
      </c>
      <c r="W54" s="50">
        <f>IF(K53=$B$114,H53,0)</f>
        <v>1</v>
      </c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V54" s="60"/>
      <c r="AW54" s="56"/>
      <c r="BB54" s="77">
        <v>27713</v>
      </c>
      <c r="BC54" s="4"/>
      <c r="BD54" s="46" t="str">
        <f>BY44</f>
        <v>Frankreich</v>
      </c>
      <c r="BE54" s="31"/>
      <c r="BF54" s="46" t="str">
        <f>BY43</f>
        <v>Belgien</v>
      </c>
      <c r="BG54" s="16"/>
      <c r="BH54" s="27">
        <v>0</v>
      </c>
      <c r="BI54" s="19" t="s">
        <v>1</v>
      </c>
      <c r="BJ54" s="27">
        <v>0</v>
      </c>
      <c r="BK54" s="5" t="s">
        <v>2</v>
      </c>
      <c r="BP54" s="32"/>
      <c r="BQ54" s="76"/>
      <c r="BT54" s="49"/>
      <c r="BU54" s="50">
        <f>IF(BK49=$B$114,BJ49,0)</f>
        <v>0</v>
      </c>
      <c r="BV54" s="50">
        <f>IF(BK51=$B$114,BJ51,0)</f>
        <v>0</v>
      </c>
      <c r="BW54" s="50">
        <f>IF(BK53=$B$114,BH53,0)</f>
        <v>2</v>
      </c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V54" s="60"/>
      <c r="CW54" s="56"/>
    </row>
    <row r="55" spans="3:101" ht="12.75">
      <c r="C55" s="4"/>
      <c r="D55" s="46"/>
      <c r="E55" s="31"/>
      <c r="F55" s="46"/>
      <c r="G55" s="16"/>
      <c r="H55" s="75"/>
      <c r="I55" s="19"/>
      <c r="J55" s="75"/>
      <c r="P55" s="32"/>
      <c r="Q55" s="76"/>
      <c r="T55" s="50">
        <f>IF(K49=$B$114,H49,0)</f>
        <v>3</v>
      </c>
      <c r="U55" s="49"/>
      <c r="V55" s="50">
        <f>IF(K54=$B$114,J54,0)</f>
        <v>2</v>
      </c>
      <c r="W55" s="50">
        <f>IF(K52=$B$114,J52,0)</f>
        <v>0</v>
      </c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V55" s="60"/>
      <c r="AW55" s="56"/>
      <c r="BC55" s="4"/>
      <c r="BD55" s="46"/>
      <c r="BE55" s="31"/>
      <c r="BF55" s="46"/>
      <c r="BG55" s="16"/>
      <c r="BH55" s="75"/>
      <c r="BI55" s="19"/>
      <c r="BJ55" s="75"/>
      <c r="BP55" s="32"/>
      <c r="BQ55" s="76"/>
      <c r="BT55" s="50">
        <f>IF(BK49=$B$114,BH49,0)</f>
        <v>1</v>
      </c>
      <c r="BU55" s="49"/>
      <c r="BV55" s="50">
        <f>IF(BK54=$B$114,BJ54,0)</f>
        <v>0</v>
      </c>
      <c r="BW55" s="50">
        <f>IF(BK52=$B$114,BJ52,0)</f>
        <v>0</v>
      </c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V55" s="60"/>
      <c r="CW55" s="56"/>
    </row>
    <row r="56" spans="3:101" ht="12.75">
      <c r="C56" s="4"/>
      <c r="D56" s="46"/>
      <c r="E56" s="31"/>
      <c r="F56" s="46"/>
      <c r="G56" s="16"/>
      <c r="H56" s="75"/>
      <c r="I56" s="19"/>
      <c r="J56" s="75"/>
      <c r="P56" s="32"/>
      <c r="Q56" s="76"/>
      <c r="T56" s="50">
        <f>IF(K51=$B$114,H51,0)</f>
        <v>3</v>
      </c>
      <c r="U56" s="50">
        <f>IF(K54=$B$114,H54,0)</f>
        <v>0</v>
      </c>
      <c r="V56" s="49"/>
      <c r="W56" s="50">
        <f>IF(K50=$B$114,J50,0)</f>
        <v>0</v>
      </c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V56" s="60"/>
      <c r="AW56" s="56"/>
      <c r="BC56" s="4"/>
      <c r="BD56" s="46"/>
      <c r="BE56" s="31"/>
      <c r="BF56" s="46"/>
      <c r="BG56" s="16"/>
      <c r="BH56" s="75"/>
      <c r="BI56" s="19"/>
      <c r="BJ56" s="75"/>
      <c r="BP56" s="32"/>
      <c r="BQ56" s="76"/>
      <c r="BT56" s="50">
        <f>IF(BK51=$B$114,BH51,0)</f>
        <v>3</v>
      </c>
      <c r="BU56" s="50">
        <f>IF(BK54=$B$114,BH54,0)</f>
        <v>0</v>
      </c>
      <c r="BV56" s="49"/>
      <c r="BW56" s="50">
        <f>IF(BK50=$B$114,BJ50,0)</f>
        <v>1</v>
      </c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V56" s="60"/>
      <c r="CW56" s="56"/>
    </row>
    <row r="57" spans="3:101" ht="12.75">
      <c r="C57" s="4"/>
      <c r="D57" s="46"/>
      <c r="E57" s="31"/>
      <c r="F57" s="46"/>
      <c r="G57" s="16"/>
      <c r="H57" s="75"/>
      <c r="I57" s="19"/>
      <c r="J57" s="75"/>
      <c r="P57" s="32"/>
      <c r="Q57" s="76"/>
      <c r="T57" s="50">
        <f>IF(K53=$B$114,J53,0)</f>
        <v>3</v>
      </c>
      <c r="U57" s="50">
        <f>IF(K52=$B$114,H52,0)</f>
        <v>1</v>
      </c>
      <c r="V57" s="50">
        <f>IF(K50=$B$114,H50,0)</f>
        <v>3</v>
      </c>
      <c r="W57" s="49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V57" s="60"/>
      <c r="AW57" s="56"/>
      <c r="BC57" s="4"/>
      <c r="BD57" s="46"/>
      <c r="BE57" s="31"/>
      <c r="BF57" s="46"/>
      <c r="BG57" s="16"/>
      <c r="BH57" s="75"/>
      <c r="BI57" s="19"/>
      <c r="BJ57" s="75"/>
      <c r="BP57" s="32"/>
      <c r="BQ57" s="76"/>
      <c r="BT57" s="50">
        <f>IF(BK53=$B$114,BJ53,0)</f>
        <v>1</v>
      </c>
      <c r="BU57" s="50">
        <f>IF(BK52=$B$114,BH52,0)</f>
        <v>0</v>
      </c>
      <c r="BV57" s="50">
        <f>IF(BK50=$B$114,BH50,0)</f>
        <v>2</v>
      </c>
      <c r="BW57" s="49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V57" s="60"/>
      <c r="CW57" s="56"/>
    </row>
    <row r="58" spans="3:101" ht="12.75">
      <c r="C58" s="4"/>
      <c r="D58" s="46"/>
      <c r="E58" s="31"/>
      <c r="F58" s="46"/>
      <c r="G58" s="16"/>
      <c r="H58" s="75"/>
      <c r="I58" s="19"/>
      <c r="J58" s="75"/>
      <c r="P58" s="32"/>
      <c r="Q58" s="76"/>
      <c r="T58" s="2"/>
      <c r="U58" s="2"/>
      <c r="V58" s="2"/>
      <c r="W58" s="2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V58" s="60"/>
      <c r="AW58" s="56"/>
      <c r="BC58" s="4"/>
      <c r="BD58" s="46"/>
      <c r="BE58" s="31"/>
      <c r="BF58" s="46"/>
      <c r="BG58" s="16"/>
      <c r="BH58" s="75"/>
      <c r="BI58" s="19"/>
      <c r="BJ58" s="75"/>
      <c r="BP58" s="32"/>
      <c r="BQ58" s="76"/>
      <c r="BT58" s="2"/>
      <c r="BU58" s="2"/>
      <c r="BV58" s="2"/>
      <c r="BW58" s="2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V58" s="60"/>
      <c r="CW58" s="56"/>
    </row>
    <row r="59" spans="4:101" ht="12.75">
      <c r="D59" s="16"/>
      <c r="E59" s="16"/>
      <c r="F59" s="16"/>
      <c r="G59" s="16"/>
      <c r="N59" s="1"/>
      <c r="T59" s="2"/>
      <c r="U59" s="2"/>
      <c r="V59" s="2"/>
      <c r="W59" s="2"/>
      <c r="AM59" s="60"/>
      <c r="AN59" s="60"/>
      <c r="AO59" s="60"/>
      <c r="AP59" s="60"/>
      <c r="AQ59" s="60"/>
      <c r="AR59" s="60"/>
      <c r="AS59" s="60"/>
      <c r="AT59" s="60"/>
      <c r="AV59" s="60"/>
      <c r="AW59" s="56"/>
      <c r="BD59" s="16"/>
      <c r="BE59" s="16"/>
      <c r="BF59" s="16"/>
      <c r="BG59" s="16"/>
      <c r="BN59" s="1"/>
      <c r="BT59" s="2"/>
      <c r="BU59" s="2"/>
      <c r="BV59" s="2"/>
      <c r="BW59" s="2"/>
      <c r="CM59" s="60"/>
      <c r="CN59" s="60"/>
      <c r="CO59" s="60"/>
      <c r="CP59" s="60"/>
      <c r="CQ59" s="60"/>
      <c r="CR59" s="60"/>
      <c r="CS59" s="60"/>
      <c r="CT59" s="60"/>
      <c r="CV59" s="60"/>
      <c r="CW59" s="56"/>
    </row>
    <row r="60" spans="4:101" ht="6" customHeight="1" thickBot="1">
      <c r="D60" s="16"/>
      <c r="E60" s="17"/>
      <c r="F60" s="15"/>
      <c r="G60" s="15"/>
      <c r="H60" s="16"/>
      <c r="I60" s="16"/>
      <c r="J60" s="16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V60" s="60"/>
      <c r="AW60" s="56"/>
      <c r="BD60" s="16"/>
      <c r="BE60" s="17"/>
      <c r="BF60" s="15"/>
      <c r="BG60" s="15"/>
      <c r="BH60" s="16"/>
      <c r="BI60" s="16"/>
      <c r="BJ60" s="16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V60" s="60"/>
      <c r="CW60" s="56"/>
    </row>
    <row r="61" spans="1:101" s="11" customFormat="1" ht="14.25" thickBot="1" thickTop="1">
      <c r="A61" s="11" t="s">
        <v>13</v>
      </c>
      <c r="B61" s="77" t="s">
        <v>12</v>
      </c>
      <c r="C61" s="67" t="s">
        <v>50</v>
      </c>
      <c r="D61" s="8" t="s">
        <v>15</v>
      </c>
      <c r="E61" s="30"/>
      <c r="F61" s="8"/>
      <c r="G61" s="41"/>
      <c r="H61" s="42"/>
      <c r="I61" s="43"/>
      <c r="J61" s="10"/>
      <c r="K61" s="44"/>
      <c r="L61" s="8"/>
      <c r="M61" s="45" t="s">
        <v>16</v>
      </c>
      <c r="N61" s="8" t="s">
        <v>17</v>
      </c>
      <c r="O61" s="8" t="s">
        <v>18</v>
      </c>
      <c r="P61" s="8" t="s">
        <v>19</v>
      </c>
      <c r="Q61" s="8" t="s">
        <v>20</v>
      </c>
      <c r="R61" s="8" t="s">
        <v>21</v>
      </c>
      <c r="S61" s="16"/>
      <c r="T61" s="16"/>
      <c r="U61" s="16"/>
      <c r="V61" s="16"/>
      <c r="W61" s="14"/>
      <c r="X61" s="14" t="s">
        <v>22</v>
      </c>
      <c r="Y61" s="46" t="s">
        <v>23</v>
      </c>
      <c r="Z61" s="14" t="s">
        <v>24</v>
      </c>
      <c r="AA61" s="14" t="s">
        <v>19</v>
      </c>
      <c r="AB61" s="14" t="s">
        <v>20</v>
      </c>
      <c r="AC61" s="14" t="s">
        <v>21</v>
      </c>
      <c r="AD61" s="14"/>
      <c r="AE61" s="44" t="s">
        <v>25</v>
      </c>
      <c r="AF61" s="12" t="s">
        <v>26</v>
      </c>
      <c r="AG61" s="12"/>
      <c r="AH61" s="12"/>
      <c r="AI61" s="12"/>
      <c r="AJ61" s="12" t="s">
        <v>27</v>
      </c>
      <c r="AK61" s="9" t="s">
        <v>28</v>
      </c>
      <c r="AL61" s="12" t="s">
        <v>29</v>
      </c>
      <c r="AM61" s="12"/>
      <c r="AN61" s="12"/>
      <c r="AO61" s="12"/>
      <c r="AP61" s="12" t="s">
        <v>30</v>
      </c>
      <c r="AQ61" s="12" t="s">
        <v>31</v>
      </c>
      <c r="AR61" s="12"/>
      <c r="AS61" s="12"/>
      <c r="AT61" s="12"/>
      <c r="AU61" s="38" t="s">
        <v>32</v>
      </c>
      <c r="AV61" s="9" t="s">
        <v>33</v>
      </c>
      <c r="AW61" s="47" t="s">
        <v>18</v>
      </c>
      <c r="BA61" s="11" t="s">
        <v>13</v>
      </c>
      <c r="BB61" s="77" t="s">
        <v>12</v>
      </c>
      <c r="BC61" s="29" t="s">
        <v>51</v>
      </c>
      <c r="BD61" s="8" t="s">
        <v>15</v>
      </c>
      <c r="BE61" s="30"/>
      <c r="BF61" s="8"/>
      <c r="BG61" s="41"/>
      <c r="BH61" s="42"/>
      <c r="BI61" s="43"/>
      <c r="BJ61" s="10"/>
      <c r="BK61" s="44"/>
      <c r="BL61" s="8"/>
      <c r="BM61" s="45" t="s">
        <v>16</v>
      </c>
      <c r="BN61" s="8" t="s">
        <v>17</v>
      </c>
      <c r="BO61" s="8" t="s">
        <v>18</v>
      </c>
      <c r="BP61" s="8" t="s">
        <v>19</v>
      </c>
      <c r="BQ61" s="8" t="s">
        <v>20</v>
      </c>
      <c r="BR61" s="8" t="s">
        <v>21</v>
      </c>
      <c r="BS61" s="16"/>
      <c r="BT61" s="16"/>
      <c r="BU61" s="16"/>
      <c r="BV61" s="16"/>
      <c r="BW61" s="14"/>
      <c r="BX61" s="14" t="s">
        <v>22</v>
      </c>
      <c r="BY61" s="46" t="s">
        <v>23</v>
      </c>
      <c r="BZ61" s="14" t="s">
        <v>24</v>
      </c>
      <c r="CA61" s="14" t="s">
        <v>19</v>
      </c>
      <c r="CB61" s="14" t="s">
        <v>20</v>
      </c>
      <c r="CC61" s="14" t="s">
        <v>21</v>
      </c>
      <c r="CD61" s="14"/>
      <c r="CE61" s="44" t="s">
        <v>25</v>
      </c>
      <c r="CF61" s="12" t="s">
        <v>26</v>
      </c>
      <c r="CG61" s="12"/>
      <c r="CH61" s="12"/>
      <c r="CI61" s="12"/>
      <c r="CJ61" s="12" t="s">
        <v>27</v>
      </c>
      <c r="CK61" s="9" t="s">
        <v>28</v>
      </c>
      <c r="CL61" s="12" t="s">
        <v>29</v>
      </c>
      <c r="CM61" s="12"/>
      <c r="CN61" s="12"/>
      <c r="CO61" s="12"/>
      <c r="CP61" s="12" t="s">
        <v>30</v>
      </c>
      <c r="CQ61" s="12" t="s">
        <v>31</v>
      </c>
      <c r="CR61" s="12"/>
      <c r="CS61" s="12"/>
      <c r="CT61" s="12"/>
      <c r="CU61" s="38" t="s">
        <v>32</v>
      </c>
      <c r="CV61" s="9" t="s">
        <v>33</v>
      </c>
      <c r="CW61" s="47" t="s">
        <v>18</v>
      </c>
    </row>
    <row r="62" spans="2:101" ht="13.5" thickTop="1">
      <c r="B62" s="77" t="s">
        <v>35</v>
      </c>
      <c r="C62" s="3" t="s">
        <v>36</v>
      </c>
      <c r="L62" s="1"/>
      <c r="M62" s="18" t="str">
        <f>VLOOKUP(1,X62:AC65,2,FALSE)</f>
        <v>Spanien</v>
      </c>
      <c r="N62" s="2">
        <f>VLOOKUP(1,X62:AC65,3,FALSE)</f>
        <v>9</v>
      </c>
      <c r="O62" s="2">
        <f>VLOOKUP(1,X62:AW65,26,FALSE)</f>
        <v>3</v>
      </c>
      <c r="P62" s="2">
        <f>VLOOKUP(1,X62:AC65,4,FALSE)</f>
        <v>10</v>
      </c>
      <c r="Q62" s="2">
        <f>VLOOKUP(1,X62:AC65,5,FALSE)</f>
        <v>6</v>
      </c>
      <c r="R62" s="2">
        <f>VLOOKUP(1,X62:AC65,6,FALSE)</f>
        <v>4</v>
      </c>
      <c r="T62" s="49"/>
      <c r="U62" s="50">
        <f>IF(H63="",0,IF(K63=$B$114,IF(H63&gt;J63,2,IF(H63=J63,1,0)),0))</f>
        <v>0</v>
      </c>
      <c r="V62" s="50">
        <f>IF(H65="",0,IF(K65=$B$114,IF(H65&gt;J65,2,IF(H65=J65,1,0)),0))</f>
        <v>1</v>
      </c>
      <c r="W62" s="50">
        <f>IF(J67="",0,IF(K67=$B$114,IF(H67&lt;J67,2,IF(H67=J67,1,0)),0))</f>
        <v>0</v>
      </c>
      <c r="X62" s="51">
        <f>RANK(AD62,AD62:AD65)</f>
        <v>4</v>
      </c>
      <c r="Y62" s="52" t="s">
        <v>74</v>
      </c>
      <c r="Z62" s="51">
        <f>SUM(T62:W62)+SUM(T70:W70)</f>
        <v>1</v>
      </c>
      <c r="AA62" s="51">
        <f>SUM(T66:W66)+SUM(T74:W74)</f>
        <v>3</v>
      </c>
      <c r="AB62" s="51">
        <f>SUM(T66:T69)+SUM(T74:T77)</f>
        <v>14</v>
      </c>
      <c r="AC62" s="51">
        <f>AA62-AB62</f>
        <v>-11</v>
      </c>
      <c r="AD62" s="53">
        <f>IF(Q68="",AE62*10000000000000000+Z62*100000000000000+AC62*1000000000000+AA62*10000000000+AK62*100000000+AJ62*1000000+AP62*10000+AU62*100+AV62,AE62*10000000000000000+Z62*100000000000000+AK62*1000000000000+AJ62*10000000000+AP62*100000000+AU62*1000000+AC62*10000+AA62*100+AV62)</f>
        <v>89030000000004</v>
      </c>
      <c r="AE62" s="54"/>
      <c r="AF62" s="55"/>
      <c r="AG62" s="55">
        <f>IF(Z62=Z63,U62-T63+U70-T71,0)</f>
        <v>0</v>
      </c>
      <c r="AH62" s="55">
        <f>IF(Z62=Z64,V62-T64+V70-T72,0)</f>
        <v>0</v>
      </c>
      <c r="AI62" s="55">
        <f>IF(Z62=Z65,W62-T65+W70-T73,0)</f>
        <v>0</v>
      </c>
      <c r="AJ62" s="55">
        <f>SUM(AF62:AI62)</f>
        <v>0</v>
      </c>
      <c r="AK62" s="54"/>
      <c r="AL62" s="55"/>
      <c r="AM62" s="55">
        <f>IF(Z62=Z63,U66-T67+2*(U74-T75),0)</f>
        <v>0</v>
      </c>
      <c r="AN62" s="55">
        <f>IF(Z62=Z64,V66-T68+2*(V74-T76),0)</f>
        <v>0</v>
      </c>
      <c r="AO62" s="55">
        <f>IF(Z62=Z65,2*(W66-T69)+(W74-T77),0)</f>
        <v>0</v>
      </c>
      <c r="AP62" s="55">
        <f>SUM(AL62:AO62)</f>
        <v>0</v>
      </c>
      <c r="AQ62" s="55"/>
      <c r="AR62" s="55">
        <f>IF(Z62=Z63,U66+2*U74,0)</f>
        <v>0</v>
      </c>
      <c r="AS62" s="55">
        <f>IF(Z62=Z64,V66+2*V74,0)</f>
        <v>0</v>
      </c>
      <c r="AT62" s="55">
        <f>IF(Z62=Z65,2*W66+W74,0)</f>
        <v>0</v>
      </c>
      <c r="AU62" s="55">
        <f>SUM(AQ62:AT62)</f>
        <v>0</v>
      </c>
      <c r="AV62" s="54">
        <v>4</v>
      </c>
      <c r="AW62" s="56">
        <f>SUM(T62:T65)+SUM(T70:T73)</f>
        <v>11</v>
      </c>
      <c r="BB62" s="77" t="s">
        <v>35</v>
      </c>
      <c r="BC62" s="3" t="s">
        <v>36</v>
      </c>
      <c r="BL62" s="1"/>
      <c r="BM62" s="18" t="str">
        <f>VLOOKUP(1,BX62:CC65,2,FALSE)</f>
        <v>BRD</v>
      </c>
      <c r="BN62" s="2">
        <f>VLOOKUP(1,BX62:CC65,3,FALSE)</f>
        <v>9</v>
      </c>
      <c r="BO62" s="2">
        <f>VLOOKUP(1,BX62:CW65,26,FALSE)</f>
        <v>3</v>
      </c>
      <c r="BP62" s="2">
        <f>VLOOKUP(1,BX62:CC65,4,FALSE)</f>
        <v>14</v>
      </c>
      <c r="BQ62" s="2">
        <f>VLOOKUP(1,BX62:CC65,5,FALSE)</f>
        <v>4</v>
      </c>
      <c r="BR62" s="2">
        <f>VLOOKUP(1,BX62:CC65,6,FALSE)</f>
        <v>10</v>
      </c>
      <c r="BT62" s="49"/>
      <c r="BU62" s="50">
        <f>IF(BH63="",0,IF(BK63=$B$114,IF(BH63&gt;BJ63,2,IF(BH63=BJ63,1,0)),0))</f>
        <v>1</v>
      </c>
      <c r="BV62" s="50">
        <f>IF(BH65="",0,IF(BK65=$B$114,IF(BH65&gt;BJ65,2,IF(BH65=BJ65,1,0)),0))</f>
        <v>1</v>
      </c>
      <c r="BW62" s="50">
        <f>IF(BJ67="",0,IF(BK67=$B$114,IF(BH67&lt;BJ67,2,IF(BH67=BJ67,1,0)),0))</f>
        <v>2</v>
      </c>
      <c r="BX62" s="51">
        <f>RANK(CD62,CD62:CD65)</f>
        <v>3</v>
      </c>
      <c r="BY62" s="52" t="s">
        <v>89</v>
      </c>
      <c r="BZ62" s="51">
        <f>SUM(BT62:BW62)+SUM(BT70:BW70)</f>
        <v>6</v>
      </c>
      <c r="CA62" s="51">
        <f>SUM(BT66:BW66)+SUM(BT74:BW74)</f>
        <v>12</v>
      </c>
      <c r="CB62" s="51">
        <f>SUM(BT66:BT69)+SUM(BT74:BT77)</f>
        <v>7</v>
      </c>
      <c r="CC62" s="51">
        <f>CA62-CB62</f>
        <v>5</v>
      </c>
      <c r="CD62" s="53">
        <f>IF(BQ68="",CE62*10000000000000000+BZ62*100000000000000+CC62*1000000000000+CA62*10000000000+CK62*100000000+CJ62*1000000+CP62*10000+CU62*100+CV62,CE62*10000000000000000+BZ62*100000000000000+CK62*1000000000000+CJ62*10000000000+CP62*100000000+CU62*1000000+CC62*10000+CA62*100+CV62)</f>
        <v>605120000000004</v>
      </c>
      <c r="CE62" s="54"/>
      <c r="CF62" s="55"/>
      <c r="CG62" s="55">
        <f>IF(BZ62=BZ63,BU62-BT63+BU70-BT71,0)</f>
        <v>0</v>
      </c>
      <c r="CH62" s="55">
        <f>IF(BZ62=BZ64,BV62-BT64+BV70-BT72,0)</f>
        <v>0</v>
      </c>
      <c r="CI62" s="55">
        <f>IF(BZ62=BZ65,BW62-BT65+BW70-BT73,0)</f>
        <v>0</v>
      </c>
      <c r="CJ62" s="55">
        <f>SUM(CF62:CI62)</f>
        <v>0</v>
      </c>
      <c r="CK62" s="54"/>
      <c r="CL62" s="55"/>
      <c r="CM62" s="55">
        <f>IF(BZ62=BZ63,BU66-BT67+2*(BU74-BT75),0)</f>
        <v>0</v>
      </c>
      <c r="CN62" s="55">
        <f>IF(BZ62=BZ64,BV66-BT68+2*(BV74-BT76),0)</f>
        <v>0</v>
      </c>
      <c r="CO62" s="55">
        <f>IF(BZ62=BZ65,2*(BW66-BT69)+(BW74-BT77),0)</f>
        <v>0</v>
      </c>
      <c r="CP62" s="55">
        <f>SUM(CL62:CO62)</f>
        <v>0</v>
      </c>
      <c r="CQ62" s="55"/>
      <c r="CR62" s="55">
        <f>IF(BZ62=BZ63,BU66+2*BU74,0)</f>
        <v>0</v>
      </c>
      <c r="CS62" s="55">
        <f>IF(BZ62=BZ64,BV66+2*BV74,0)</f>
        <v>0</v>
      </c>
      <c r="CT62" s="55">
        <f>IF(BZ62=BZ65,2*BW66+BW74,0)</f>
        <v>0</v>
      </c>
      <c r="CU62" s="55">
        <f>SUM(CQ62:CT62)</f>
        <v>0</v>
      </c>
      <c r="CV62" s="54">
        <v>4</v>
      </c>
      <c r="CW62" s="56">
        <f>SUM(BT62:BT65)+SUM(BT70:BT73)</f>
        <v>6</v>
      </c>
    </row>
    <row r="63" spans="2:101" ht="12.75">
      <c r="B63" s="77">
        <v>27297</v>
      </c>
      <c r="C63" s="4"/>
      <c r="D63" s="46" t="str">
        <f>Y62</f>
        <v>Dänemark</v>
      </c>
      <c r="E63" s="31" t="s">
        <v>0</v>
      </c>
      <c r="F63" s="46" t="str">
        <f>Y63</f>
        <v>Spanien</v>
      </c>
      <c r="G63" s="14"/>
      <c r="H63" s="26">
        <v>1</v>
      </c>
      <c r="I63" s="19" t="s">
        <v>1</v>
      </c>
      <c r="J63" s="26">
        <v>2</v>
      </c>
      <c r="K63" s="5" t="s">
        <v>2</v>
      </c>
      <c r="L63" s="1"/>
      <c r="M63" s="18" t="str">
        <f>VLOOKUP(2,X62:AC65,2,FALSE)</f>
        <v>Rumänien </v>
      </c>
      <c r="N63" s="2">
        <f>VLOOKUP(2,X62:AC65,3,FALSE)</f>
        <v>7</v>
      </c>
      <c r="O63" s="2">
        <f>VLOOKUP(2,X62:AW65,26,FALSE)</f>
        <v>5</v>
      </c>
      <c r="P63" s="2">
        <f>VLOOKUP(2,X62:AC65,4,FALSE)</f>
        <v>11</v>
      </c>
      <c r="Q63" s="2">
        <f>VLOOKUP(2,X62:AC65,5,FALSE)</f>
        <v>6</v>
      </c>
      <c r="R63" s="2">
        <f>VLOOKUP(2,X62:AC65,6,FALSE)</f>
        <v>5</v>
      </c>
      <c r="T63" s="50">
        <f>IF(J63="",0,IF(K63=$B$114,IF(H63&lt;J63,2,IF(H63=J63,1,0)),0))</f>
        <v>2</v>
      </c>
      <c r="U63" s="49"/>
      <c r="V63" s="50">
        <f>IF(H68="",0,IF(K68=$B$114,IF(H68&gt;J68,2,IF(H68=J68,1,0)),0))</f>
        <v>1</v>
      </c>
      <c r="W63" s="50">
        <f>IF(H66="",0,IF(K66=$B$114,IF(H66&gt;J66,2,IF(H66=J66,1,0)),0))</f>
        <v>1</v>
      </c>
      <c r="X63" s="51">
        <f>RANK(AD63,AD62:AD65)</f>
        <v>1</v>
      </c>
      <c r="Y63" s="52" t="s">
        <v>73</v>
      </c>
      <c r="Z63" s="51">
        <f>SUM(T63:W63)+SUM(T71:W71)</f>
        <v>9</v>
      </c>
      <c r="AA63" s="51">
        <f>SUM(T67:W67)+SUM(T75:W75)</f>
        <v>10</v>
      </c>
      <c r="AB63" s="51">
        <f>SUM(U66:U69)+SUM(U74:U77)</f>
        <v>6</v>
      </c>
      <c r="AC63" s="51">
        <f>AA63-AB63</f>
        <v>4</v>
      </c>
      <c r="AD63" s="53">
        <f>IF(Q69="",AE63*10000000000000000+Z63*100000000000000+AC63*1000000000000+AA63*10000000000+AK63*100000000+AJ63*1000000+AP63*10000+AU63*100+AV63,AE63*10000000000000000+Z63*100000000000000+AK63*1000000000000+AJ63*10000000000+AP63*100000000+AU63*1000000+AC63*10000+AA63*100+AV63)</f>
        <v>904100000000003</v>
      </c>
      <c r="AE63" s="54"/>
      <c r="AF63" s="55">
        <f>IF(Z63=Z62,T63-U62+T71-U71,0)</f>
        <v>0</v>
      </c>
      <c r="AG63" s="55"/>
      <c r="AH63" s="55">
        <f>IF(Z63=Z64,V63-U64+V70-T72,0)</f>
        <v>0</v>
      </c>
      <c r="AI63" s="55">
        <f>IF(Z63=Z65,W63-U65+W71-U73,0)</f>
        <v>0</v>
      </c>
      <c r="AJ63" s="55">
        <f>SUM(AF63:AI63)</f>
        <v>0</v>
      </c>
      <c r="AK63" s="54"/>
      <c r="AL63" s="55">
        <f>IF(Z63=Z62,2*(T67-U66)+(T75-U74),0)</f>
        <v>0</v>
      </c>
      <c r="AM63" s="55"/>
      <c r="AN63" s="55">
        <f>IF(Z63=Z64,V67-U68+2*(V75-U76),0)</f>
        <v>0</v>
      </c>
      <c r="AO63" s="55">
        <f>IF(Z63=Z65,W67-U69+2*(W75-U77),0)</f>
        <v>0</v>
      </c>
      <c r="AP63" s="55">
        <f>SUM(AL63:AO63)</f>
        <v>0</v>
      </c>
      <c r="AQ63" s="55">
        <f>IF(Z63=Z62,2*T67+T75,0)</f>
        <v>0</v>
      </c>
      <c r="AR63" s="55"/>
      <c r="AS63" s="55">
        <f>IF(Z63=Z64,V67+2*V75,0)</f>
        <v>0</v>
      </c>
      <c r="AT63" s="55">
        <f>IF(Z63=Z65,W67+2*W75,0)</f>
        <v>0</v>
      </c>
      <c r="AU63" s="55">
        <f>SUM(AQ63:AT63)</f>
        <v>0</v>
      </c>
      <c r="AV63" s="54">
        <v>3</v>
      </c>
      <c r="AW63" s="56">
        <f>SUM(U62:U65)+SUM(U70:U73)</f>
        <v>3</v>
      </c>
      <c r="BB63" s="77">
        <v>27315</v>
      </c>
      <c r="BC63" s="4"/>
      <c r="BD63" s="46" t="str">
        <f>BY62</f>
        <v>Bulgarien</v>
      </c>
      <c r="BE63" s="31" t="s">
        <v>0</v>
      </c>
      <c r="BF63" s="46" t="str">
        <f>BY63</f>
        <v>Griechenland</v>
      </c>
      <c r="BG63" s="14"/>
      <c r="BH63" s="26">
        <v>3</v>
      </c>
      <c r="BI63" s="19" t="s">
        <v>1</v>
      </c>
      <c r="BJ63" s="26">
        <v>3</v>
      </c>
      <c r="BK63" s="5" t="s">
        <v>2</v>
      </c>
      <c r="BL63" s="1"/>
      <c r="BM63" s="18" t="str">
        <f>VLOOKUP(2,BX62:CC65,2,FALSE)</f>
        <v>Griechenland</v>
      </c>
      <c r="BN63" s="2">
        <f>VLOOKUP(2,BX62:CC65,3,FALSE)</f>
        <v>7</v>
      </c>
      <c r="BO63" s="2">
        <f>VLOOKUP(2,BX62:CW65,26,FALSE)</f>
        <v>5</v>
      </c>
      <c r="BP63" s="2">
        <f>VLOOKUP(2,BX62:CC65,4,FALSE)</f>
        <v>12</v>
      </c>
      <c r="BQ63" s="2">
        <f>VLOOKUP(2,BX62:CC65,5,FALSE)</f>
        <v>9</v>
      </c>
      <c r="BR63" s="2">
        <f>VLOOKUP(2,BX62:CC65,6,FALSE)</f>
        <v>3</v>
      </c>
      <c r="BT63" s="50">
        <f>IF(BJ63="",0,IF(BK63=$B$114,IF(BH63&lt;BJ63,2,IF(BH63=BJ63,1,0)),0))</f>
        <v>1</v>
      </c>
      <c r="BU63" s="49"/>
      <c r="BV63" s="50">
        <f>IF(BH68="",0,IF(BK68=$B$114,IF(BH68&gt;BJ68,2,IF(BH68=BJ68,1,0)),0))</f>
        <v>1</v>
      </c>
      <c r="BW63" s="50">
        <f>IF(BH66="",0,IF(BK66=$B$114,IF(BH66&gt;BJ66,2,IF(BH66=BJ66,1,0)),0))</f>
        <v>2</v>
      </c>
      <c r="BX63" s="51">
        <f>RANK(CD63,CD62:CD65)</f>
        <v>2</v>
      </c>
      <c r="BY63" s="52" t="s">
        <v>90</v>
      </c>
      <c r="BZ63" s="51">
        <f>SUM(BT63:BW63)+SUM(BT71:BW71)</f>
        <v>7</v>
      </c>
      <c r="CA63" s="51">
        <f>SUM(BT67:BW67)+SUM(BT75:BW75)</f>
        <v>12</v>
      </c>
      <c r="CB63" s="51">
        <f>SUM(BU66:BU69)+SUM(BU74:BU77)</f>
        <v>9</v>
      </c>
      <c r="CC63" s="51">
        <f>CA63-CB63</f>
        <v>3</v>
      </c>
      <c r="CD63" s="53">
        <f>IF(BQ69="",CE63*10000000000000000+BZ63*100000000000000+CC63*1000000000000+CA63*10000000000+CK63*100000000+CJ63*1000000+CP63*10000+CU63*100+CV63,CE63*10000000000000000+BZ63*100000000000000+CK63*1000000000000+CJ63*10000000000+CP63*100000000+CU63*1000000+CC63*10000+CA63*100+CV63)</f>
        <v>703120000000003</v>
      </c>
      <c r="CE63" s="54"/>
      <c r="CF63" s="55">
        <f>IF(BZ63=BZ62,BT63-BU62+BT71-BU71,0)</f>
        <v>0</v>
      </c>
      <c r="CG63" s="55"/>
      <c r="CH63" s="55">
        <f>IF(BZ63=BZ64,BV63-BU64+BV70-BT72,0)</f>
        <v>0</v>
      </c>
      <c r="CI63" s="55">
        <f>IF(BZ63=BZ65,BW63-BU65+BW71-BU73,0)</f>
        <v>0</v>
      </c>
      <c r="CJ63" s="55">
        <f>SUM(CF63:CI63)</f>
        <v>0</v>
      </c>
      <c r="CK63" s="54"/>
      <c r="CL63" s="55">
        <f>IF(BZ63=BZ62,2*(BT67-BU66)+(BT75-BU74),0)</f>
        <v>0</v>
      </c>
      <c r="CM63" s="55"/>
      <c r="CN63" s="55">
        <f>IF(BZ63=BZ64,BV67-BU68+2*(BV75-BU76),0)</f>
        <v>0</v>
      </c>
      <c r="CO63" s="55">
        <f>IF(BZ63=BZ65,BW67-BU69+2*(BW75-BU77),0)</f>
        <v>0</v>
      </c>
      <c r="CP63" s="55">
        <f>SUM(CL63:CO63)</f>
        <v>0</v>
      </c>
      <c r="CQ63" s="55">
        <f>IF(BZ63=BZ62,2*BT67+BT75,0)</f>
        <v>0</v>
      </c>
      <c r="CR63" s="55"/>
      <c r="CS63" s="55">
        <f>IF(BZ63=BZ64,BV67+2*BV75,0)</f>
        <v>0</v>
      </c>
      <c r="CT63" s="55">
        <f>IF(BZ63=BZ65,BW67+2*BW75,0)</f>
        <v>0</v>
      </c>
      <c r="CU63" s="55">
        <f>SUM(CQ63:CT63)</f>
        <v>0</v>
      </c>
      <c r="CV63" s="54">
        <v>3</v>
      </c>
      <c r="CW63" s="56">
        <f>SUM(BU62:BU65)+SUM(BU70:BU73)</f>
        <v>5</v>
      </c>
    </row>
    <row r="64" spans="2:101" ht="12.75">
      <c r="B64" s="77">
        <v>27546</v>
      </c>
      <c r="C64" s="4"/>
      <c r="D64" s="46" t="str">
        <f>Y64</f>
        <v>Rumänien </v>
      </c>
      <c r="E64" s="31" t="s">
        <v>0</v>
      </c>
      <c r="F64" s="46" t="str">
        <f>Y65</f>
        <v>Schottland</v>
      </c>
      <c r="G64" s="14"/>
      <c r="H64" s="27">
        <v>1</v>
      </c>
      <c r="I64" s="19" t="s">
        <v>1</v>
      </c>
      <c r="J64" s="26">
        <v>1</v>
      </c>
      <c r="K64" s="5" t="s">
        <v>2</v>
      </c>
      <c r="L64" s="1"/>
      <c r="M64" s="18" t="str">
        <f>VLOOKUP(3,X62:AC65,2,FALSE)</f>
        <v>Schottland</v>
      </c>
      <c r="N64" s="2">
        <f>VLOOKUP(3,X62:AC65,3,FALSE)</f>
        <v>7</v>
      </c>
      <c r="O64" s="2">
        <f>VLOOKUP(3,X62:AW65,26,FALSE)</f>
        <v>5</v>
      </c>
      <c r="P64" s="2">
        <f>VLOOKUP(3,X62:AC65,4,FALSE)</f>
        <v>8</v>
      </c>
      <c r="Q64" s="2">
        <f>VLOOKUP(3,X62:AC65,5,FALSE)</f>
        <v>6</v>
      </c>
      <c r="R64" s="2">
        <f>VLOOKUP(3,X62:AC65,6,FALSE)</f>
        <v>2</v>
      </c>
      <c r="T64" s="50">
        <f>IF(J65="",0,IF(K65=$B$114,IF(H65&lt;J65,2,IF(H65=J65,1,0)),0))</f>
        <v>1</v>
      </c>
      <c r="U64" s="50">
        <f>IF(J68="",0,IF(K68=$B$114,IF(H68&lt;J68,2,IF(H68=J68,1,0)),0))</f>
        <v>1</v>
      </c>
      <c r="V64" s="49"/>
      <c r="W64" s="50">
        <f>IF(H64="",0,IF(K64=$B$114,IF(H64&gt;J64,2,IF(H64=J64,1,0)),0))</f>
        <v>1</v>
      </c>
      <c r="X64" s="51">
        <f>RANK(AD64,AD62:AD65)</f>
        <v>2</v>
      </c>
      <c r="Y64" s="52" t="s">
        <v>75</v>
      </c>
      <c r="Z64" s="51">
        <f>SUM(T64:W64)+SUM(T72:W72)</f>
        <v>7</v>
      </c>
      <c r="AA64" s="51">
        <f>SUM(T68:W68)+SUM(T76:W76)</f>
        <v>11</v>
      </c>
      <c r="AB64" s="51">
        <f>SUM(V66:V69)+SUM(V74:V77)</f>
        <v>6</v>
      </c>
      <c r="AC64" s="51">
        <f>AA64-AB64</f>
        <v>5</v>
      </c>
      <c r="AD64" s="53">
        <f>IF(Q70="",AE64*10000000000000000+Z64*100000000000000+AC64*1000000000000+AA64*10000000000+AK64*100000000+AJ64*1000000+AP64*10000+AU64*100+AV64,AE64*10000000000000000+Z64*100000000000000+AK64*1000000000000+AJ64*10000000000+AP64*100000000+AU64*1000000+AC64*10000+AA64*100+AV64)</f>
        <v>705110000000302</v>
      </c>
      <c r="AE64" s="54"/>
      <c r="AF64" s="55">
        <f>IF(Z64=Z62,T64-V62+T72-V70,0)</f>
        <v>0</v>
      </c>
      <c r="AG64" s="55">
        <f>IF(Z64=Z63,U64-V63+U72-V71,0)</f>
        <v>0</v>
      </c>
      <c r="AH64" s="55"/>
      <c r="AI64" s="55">
        <f>IF(Z64=Z65,W64-V65+W72-V73,0)</f>
        <v>0</v>
      </c>
      <c r="AJ64" s="55">
        <f>SUM(AF64:AI64)</f>
        <v>0</v>
      </c>
      <c r="AK64" s="54"/>
      <c r="AL64" s="55">
        <f>IF(Z64=Z62,2*(T68-V66)+(T76-V74),0)</f>
        <v>0</v>
      </c>
      <c r="AM64" s="55">
        <f>IF(Z64=Z63,2*(U68-V67)+(U76-V75),0)</f>
        <v>0</v>
      </c>
      <c r="AN64" s="55"/>
      <c r="AO64" s="55">
        <f>IF(Z64=Z65,W68-V69+2*(W76-V77),0)</f>
        <v>0</v>
      </c>
      <c r="AP64" s="55">
        <f>SUM(AL64:AO64)</f>
        <v>0</v>
      </c>
      <c r="AQ64" s="55">
        <f>IF(Z64=Z62,2*T68+T76,0)</f>
        <v>0</v>
      </c>
      <c r="AR64" s="55">
        <f>IF(Z64=Z63,2*U68+U76,0)</f>
        <v>0</v>
      </c>
      <c r="AS64" s="55"/>
      <c r="AT64" s="55">
        <f>IF(Z64=Z65,W68+2*W76,0)</f>
        <v>3</v>
      </c>
      <c r="AU64" s="55">
        <f>SUM(AQ64:AT64)</f>
        <v>3</v>
      </c>
      <c r="AV64" s="54">
        <v>2</v>
      </c>
      <c r="AW64" s="56">
        <f>SUM(V62:V65)+SUM(V70:V73)</f>
        <v>5</v>
      </c>
      <c r="BB64" s="77">
        <v>27818</v>
      </c>
      <c r="BC64" s="4"/>
      <c r="BD64" s="46" t="str">
        <f>BY64</f>
        <v>BRD</v>
      </c>
      <c r="BE64" s="31" t="s">
        <v>0</v>
      </c>
      <c r="BF64" s="46" t="str">
        <f>BY65</f>
        <v>Malta</v>
      </c>
      <c r="BG64" s="14"/>
      <c r="BH64" s="27">
        <v>8</v>
      </c>
      <c r="BI64" s="19" t="s">
        <v>1</v>
      </c>
      <c r="BJ64" s="26">
        <v>0</v>
      </c>
      <c r="BK64" s="5" t="s">
        <v>2</v>
      </c>
      <c r="BL64" s="1"/>
      <c r="BM64" s="18" t="str">
        <f>VLOOKUP(3,BX62:CC65,2,FALSE)</f>
        <v>Bulgarien</v>
      </c>
      <c r="BN64" s="2">
        <f>VLOOKUP(3,BX62:CC65,3,FALSE)</f>
        <v>6</v>
      </c>
      <c r="BO64" s="2">
        <f>VLOOKUP(3,BX62:CW65,26,FALSE)</f>
        <v>6</v>
      </c>
      <c r="BP64" s="2">
        <f>VLOOKUP(3,BX62:CC65,4,FALSE)</f>
        <v>12</v>
      </c>
      <c r="BQ64" s="2">
        <f>VLOOKUP(3,BX62:CC65,5,FALSE)</f>
        <v>7</v>
      </c>
      <c r="BR64" s="2">
        <f>VLOOKUP(3,BX62:CC65,6,FALSE)</f>
        <v>5</v>
      </c>
      <c r="BT64" s="50">
        <f>IF(BJ65="",0,IF(BK65=$B$114,IF(BH65&lt;BJ65,2,IF(BH65=BJ65,1,0)),0))</f>
        <v>1</v>
      </c>
      <c r="BU64" s="50">
        <f>IF(BJ68="",0,IF(BK68=$B$114,IF(BH68&lt;BJ68,2,IF(BH68=BJ68,1,0)),0))</f>
        <v>1</v>
      </c>
      <c r="BV64" s="49"/>
      <c r="BW64" s="50">
        <f>IF(BH64="",0,IF(BK64=$B$114,IF(BH64&gt;BJ64,2,IF(BH64=BJ64,1,0)),0))</f>
        <v>2</v>
      </c>
      <c r="BX64" s="51">
        <f>RANK(CD64,CD62:CD65)</f>
        <v>1</v>
      </c>
      <c r="BY64" s="52" t="s">
        <v>91</v>
      </c>
      <c r="BZ64" s="51">
        <f>SUM(BT64:BW64)+SUM(BT72:BW72)</f>
        <v>9</v>
      </c>
      <c r="CA64" s="51">
        <f>SUM(BT68:BW68)+SUM(BT76:BW76)</f>
        <v>14</v>
      </c>
      <c r="CB64" s="51">
        <f>SUM(BV66:BV69)+SUM(BV74:BV77)</f>
        <v>4</v>
      </c>
      <c r="CC64" s="51">
        <f>CA64-CB64</f>
        <v>10</v>
      </c>
      <c r="CD64" s="53">
        <f>IF(BQ70="",CE64*10000000000000000+BZ64*100000000000000+CC64*1000000000000+CA64*10000000000+CK64*100000000+CJ64*1000000+CP64*10000+CU64*100+CV64,CE64*10000000000000000+BZ64*100000000000000+CK64*1000000000000+CJ64*10000000000+CP64*100000000+CU64*1000000+CC64*10000+CA64*100+CV64)</f>
        <v>910140000000002</v>
      </c>
      <c r="CE64" s="54"/>
      <c r="CF64" s="55">
        <f>IF(BZ64=BZ62,BT64-BV62+BT72-BV70,0)</f>
        <v>0</v>
      </c>
      <c r="CG64" s="55">
        <f>IF(BZ64=BZ63,BU64-BV63+BU72-BV71,0)</f>
        <v>0</v>
      </c>
      <c r="CH64" s="55"/>
      <c r="CI64" s="55">
        <f>IF(BZ64=BZ65,BW64-BV65+BW72-BV73,0)</f>
        <v>0</v>
      </c>
      <c r="CJ64" s="55">
        <f>SUM(CF64:CI64)</f>
        <v>0</v>
      </c>
      <c r="CK64" s="54"/>
      <c r="CL64" s="55">
        <f>IF(BZ64=BZ62,2*(BT68-BV66)+(BT76-BV74),0)</f>
        <v>0</v>
      </c>
      <c r="CM64" s="55">
        <f>IF(BZ64=BZ63,2*(BU68-BV67)+(BU76-BV75),0)</f>
        <v>0</v>
      </c>
      <c r="CN64" s="55"/>
      <c r="CO64" s="55">
        <f>IF(BZ64=BZ65,BW68-BV69+2*(BW76-BV77),0)</f>
        <v>0</v>
      </c>
      <c r="CP64" s="55">
        <f>SUM(CL64:CO64)</f>
        <v>0</v>
      </c>
      <c r="CQ64" s="55">
        <f>IF(BZ64=BZ62,2*BT68+BT76,0)</f>
        <v>0</v>
      </c>
      <c r="CR64" s="55">
        <f>IF(BZ64=BZ63,2*BU68+BU76,0)</f>
        <v>0</v>
      </c>
      <c r="CS64" s="55"/>
      <c r="CT64" s="55">
        <f>IF(BZ64=BZ65,BW68+2*BW76,0)</f>
        <v>0</v>
      </c>
      <c r="CU64" s="55">
        <f>SUM(CQ64:CT64)</f>
        <v>0</v>
      </c>
      <c r="CV64" s="54">
        <v>2</v>
      </c>
      <c r="CW64" s="56">
        <f>SUM(BV62:BV65)+SUM(BV70:BV73)</f>
        <v>3</v>
      </c>
    </row>
    <row r="65" spans="2:101" ht="12.75">
      <c r="B65" s="77">
        <v>27315</v>
      </c>
      <c r="C65" s="4"/>
      <c r="D65" s="46" t="str">
        <f>Y62</f>
        <v>Dänemark</v>
      </c>
      <c r="E65" s="31" t="s">
        <v>0</v>
      </c>
      <c r="F65" s="46" t="str">
        <f>Y64</f>
        <v>Rumänien </v>
      </c>
      <c r="G65" s="14"/>
      <c r="H65" s="27">
        <v>0</v>
      </c>
      <c r="I65" s="19" t="s">
        <v>1</v>
      </c>
      <c r="J65" s="26">
        <v>0</v>
      </c>
      <c r="K65" s="5" t="s">
        <v>2</v>
      </c>
      <c r="L65" s="1"/>
      <c r="M65" s="18" t="str">
        <f>VLOOKUP(4,X62:AC65,2,FALSE)</f>
        <v>Dänemark</v>
      </c>
      <c r="N65" s="2">
        <f>VLOOKUP(4,X62:AC65,3,FALSE)</f>
        <v>1</v>
      </c>
      <c r="O65" s="2">
        <f>VLOOKUP(4,X62:AW65,26,FALSE)</f>
        <v>11</v>
      </c>
      <c r="P65" s="2">
        <f>VLOOKUP(4,X62:AC65,4,FALSE)</f>
        <v>3</v>
      </c>
      <c r="Q65" s="2">
        <f>VLOOKUP(4,X62:AC65,5,FALSE)</f>
        <v>14</v>
      </c>
      <c r="R65" s="2">
        <f>VLOOKUP(4,X62:AC65,6,FALSE)</f>
        <v>-11</v>
      </c>
      <c r="T65" s="50">
        <f>IF(H67="",0,IF(K67=$B$114,IF(H67&gt;J67,2,IF(H67=J67,1,0)),0))</f>
        <v>2</v>
      </c>
      <c r="U65" s="50">
        <f>IF(J66="",0,IF(K66=$B$114,IF(H66&lt;J66,2,IF(H66=J66,1,0)),0))</f>
        <v>1</v>
      </c>
      <c r="V65" s="50">
        <f>IF(J64="",0,IF(K64=$B$114,IF(H64&lt;J64,2,IF(H64=J64,1,0)),0))</f>
        <v>1</v>
      </c>
      <c r="W65" s="49"/>
      <c r="X65" s="51">
        <f>RANK(AD65,AD62:AD65)</f>
        <v>3</v>
      </c>
      <c r="Y65" s="52" t="s">
        <v>76</v>
      </c>
      <c r="Z65" s="51">
        <f>SUM(T65:W65)+SUM(T73:W73)</f>
        <v>7</v>
      </c>
      <c r="AA65" s="51">
        <f>SUM(T69:W69)+SUM(T77:W77)</f>
        <v>8</v>
      </c>
      <c r="AB65" s="51">
        <f>SUM(W66:W69)+SUM(W74:W77)</f>
        <v>6</v>
      </c>
      <c r="AC65" s="51">
        <f>AA65-AB65</f>
        <v>2</v>
      </c>
      <c r="AD65" s="53">
        <f>IF(Q71="",AE65*10000000000000000+Z65*100000000000000+AC65*1000000000000+AA65*10000000000+AK65*100000000+AJ65*1000000+AP65*10000+AU65*100+AV65,AE65*10000000000000000+Z65*100000000000000+AK65*1000000000000+AJ65*10000000000+AP65*100000000+AU65*1000000+AC65*10000+AA65*100+AV65)</f>
        <v>702080000000301</v>
      </c>
      <c r="AE65" s="54"/>
      <c r="AF65" s="55">
        <f>IF(Z65=Z62,T65-W62+T73-W70,0)</f>
        <v>0</v>
      </c>
      <c r="AG65" s="55">
        <f>IF(Z65=Z63,U65-W63+U73-W71,0)</f>
        <v>0</v>
      </c>
      <c r="AH65" s="55">
        <f>IF(Z65=Z64,V65-W64+V73-W72,0)</f>
        <v>0</v>
      </c>
      <c r="AI65" s="55"/>
      <c r="AJ65" s="55">
        <f>SUM(AF65:AI65)</f>
        <v>0</v>
      </c>
      <c r="AK65" s="54"/>
      <c r="AL65" s="55">
        <f>IF(Z65=Z62,T69-W66+2*(T77-W74),0)</f>
        <v>0</v>
      </c>
      <c r="AM65" s="55">
        <f>IF(Z65=Z63,2*(U69-W67)+(U77-W75),0)</f>
        <v>0</v>
      </c>
      <c r="AN65" s="55">
        <f>IF(Z65=Z64,2*(V69-W68)+(V77-W76),0)</f>
        <v>0</v>
      </c>
      <c r="AO65" s="55"/>
      <c r="AP65" s="55">
        <f>SUM(AL65:AO65)</f>
        <v>0</v>
      </c>
      <c r="AQ65" s="55">
        <f>IF(Z65=Z62,T69+2*T77,0)</f>
        <v>0</v>
      </c>
      <c r="AR65" s="55">
        <f>IF(Z65=Z63,2*U69+U77,0)</f>
        <v>0</v>
      </c>
      <c r="AS65" s="55">
        <f>IF(Z65=Z64,2*V69+V77,0)</f>
        <v>3</v>
      </c>
      <c r="AT65" s="55"/>
      <c r="AU65" s="55">
        <f>SUM(AQ65:AT65)</f>
        <v>3</v>
      </c>
      <c r="AV65" s="54">
        <v>1</v>
      </c>
      <c r="AW65" s="56">
        <f>SUM(W62:W65)+SUM(W70:W73)</f>
        <v>5</v>
      </c>
      <c r="BB65" s="77">
        <v>27511</v>
      </c>
      <c r="BC65" s="4"/>
      <c r="BD65" s="46" t="str">
        <f>BY62</f>
        <v>Bulgarien</v>
      </c>
      <c r="BE65" s="31" t="s">
        <v>0</v>
      </c>
      <c r="BF65" s="46" t="str">
        <f>BY64</f>
        <v>BRD</v>
      </c>
      <c r="BG65" s="14"/>
      <c r="BH65" s="27">
        <v>1</v>
      </c>
      <c r="BI65" s="19" t="s">
        <v>1</v>
      </c>
      <c r="BJ65" s="26">
        <v>1</v>
      </c>
      <c r="BK65" s="5" t="s">
        <v>2</v>
      </c>
      <c r="BL65" s="1"/>
      <c r="BM65" s="18" t="str">
        <f>VLOOKUP(4,BX62:CC65,2,FALSE)</f>
        <v>Malta</v>
      </c>
      <c r="BN65" s="2">
        <f>VLOOKUP(4,BX62:CC65,3,FALSE)</f>
        <v>2</v>
      </c>
      <c r="BO65" s="2">
        <f>VLOOKUP(4,BX62:CW65,26,FALSE)</f>
        <v>10</v>
      </c>
      <c r="BP65" s="2">
        <f>VLOOKUP(4,BX62:CC65,4,FALSE)</f>
        <v>2</v>
      </c>
      <c r="BQ65" s="2">
        <f>VLOOKUP(4,BX62:CC65,5,FALSE)</f>
        <v>20</v>
      </c>
      <c r="BR65" s="2">
        <f>VLOOKUP(4,BX62:CC65,6,FALSE)</f>
        <v>-18</v>
      </c>
      <c r="BT65" s="50">
        <f>IF(BH67="",0,IF(BK67=$B$114,IF(BH67&gt;BJ67,2,IF(BH67=BJ67,1,0)),0))</f>
        <v>0</v>
      </c>
      <c r="BU65" s="50">
        <f>IF(BJ66="",0,IF(BK66=$B$114,IF(BH66&lt;BJ66,2,IF(BH66=BJ66,1,0)),0))</f>
        <v>0</v>
      </c>
      <c r="BV65" s="50">
        <f>IF(BJ64="",0,IF(BK64=$B$114,IF(BH64&lt;BJ64,2,IF(BH64=BJ64,1,0)),0))</f>
        <v>0</v>
      </c>
      <c r="BW65" s="49"/>
      <c r="BX65" s="51">
        <f>RANK(CD65,CD62:CD65)</f>
        <v>4</v>
      </c>
      <c r="BY65" s="52" t="s">
        <v>92</v>
      </c>
      <c r="BZ65" s="51">
        <f>SUM(BT65:BW65)+SUM(BT73:BW73)</f>
        <v>2</v>
      </c>
      <c r="CA65" s="51">
        <f>SUM(BT69:BW69)+SUM(BT77:BW77)</f>
        <v>2</v>
      </c>
      <c r="CB65" s="51">
        <f>SUM(BW66:BW69)+SUM(BW74:BW77)</f>
        <v>20</v>
      </c>
      <c r="CC65" s="51">
        <f>CA65-CB65</f>
        <v>-18</v>
      </c>
      <c r="CD65" s="53">
        <f>IF(BQ71="",CE65*10000000000000000+BZ65*100000000000000+CC65*1000000000000+CA65*10000000000+CK65*100000000+CJ65*1000000+CP65*10000+CU65*100+CV65,CE65*10000000000000000+BZ65*100000000000000+CK65*1000000000000+CJ65*10000000000+CP65*100000000+CU65*1000000+CC65*10000+CA65*100+CV65)</f>
        <v>182020000000001</v>
      </c>
      <c r="CE65" s="54"/>
      <c r="CF65" s="55">
        <f>IF(BZ65=BZ62,BT65-BW62+BT73-BW70,0)</f>
        <v>0</v>
      </c>
      <c r="CG65" s="55">
        <f>IF(BZ65=BZ63,BU65-BW63+BU73-BW71,0)</f>
        <v>0</v>
      </c>
      <c r="CH65" s="55">
        <f>IF(BZ65=BZ64,BV65-BW64+BV73-BW72,0)</f>
        <v>0</v>
      </c>
      <c r="CI65" s="55"/>
      <c r="CJ65" s="55">
        <f>SUM(CF65:CI65)</f>
        <v>0</v>
      </c>
      <c r="CK65" s="54"/>
      <c r="CL65" s="55">
        <f>IF(BZ65=BZ62,BT69-BW66+2*(BT77-BW74),0)</f>
        <v>0</v>
      </c>
      <c r="CM65" s="55">
        <f>IF(BZ65=BZ63,2*(BU69-BW67)+(BU77-BW75),0)</f>
        <v>0</v>
      </c>
      <c r="CN65" s="55">
        <f>IF(BZ65=BZ64,2*(BV69-BW68)+(BV77-BW76),0)</f>
        <v>0</v>
      </c>
      <c r="CO65" s="55"/>
      <c r="CP65" s="55">
        <f>SUM(CL65:CO65)</f>
        <v>0</v>
      </c>
      <c r="CQ65" s="55">
        <f>IF(BZ65=BZ62,BT69+2*BT77,0)</f>
        <v>0</v>
      </c>
      <c r="CR65" s="55">
        <f>IF(BZ65=BZ63,2*BU69+BU77,0)</f>
        <v>0</v>
      </c>
      <c r="CS65" s="55">
        <f>IF(BZ65=BZ64,2*BV69+BV77,0)</f>
        <v>0</v>
      </c>
      <c r="CT65" s="55"/>
      <c r="CU65" s="55">
        <f>SUM(CQ65:CT65)</f>
        <v>0</v>
      </c>
      <c r="CV65" s="54">
        <v>1</v>
      </c>
      <c r="CW65" s="56">
        <f>SUM(BW62:BW65)+SUM(BW70:BW73)</f>
        <v>10</v>
      </c>
    </row>
    <row r="66" spans="2:101" ht="12.75">
      <c r="B66" s="77">
        <v>27430</v>
      </c>
      <c r="C66" s="4"/>
      <c r="D66" s="46" t="str">
        <f>Y63</f>
        <v>Spanien</v>
      </c>
      <c r="E66" s="31" t="s">
        <v>0</v>
      </c>
      <c r="F66" s="46" t="str">
        <f>Y65</f>
        <v>Schottland</v>
      </c>
      <c r="G66" s="14"/>
      <c r="H66" s="27">
        <v>1</v>
      </c>
      <c r="I66" s="19" t="s">
        <v>1</v>
      </c>
      <c r="J66" s="26">
        <v>1</v>
      </c>
      <c r="K66" s="5" t="s">
        <v>2</v>
      </c>
      <c r="L66" s="1"/>
      <c r="N66" s="1"/>
      <c r="P66" s="1"/>
      <c r="Q66" s="1"/>
      <c r="T66" s="49"/>
      <c r="U66" s="50">
        <f>IF(K63=$B$114,H63,0)</f>
        <v>1</v>
      </c>
      <c r="V66" s="50">
        <f>IF(K65=$B$114,H65,0)</f>
        <v>0</v>
      </c>
      <c r="W66" s="50">
        <f>IF(K68=$B$114,J67,0)</f>
        <v>1</v>
      </c>
      <c r="X66" s="51"/>
      <c r="Y66" s="51"/>
      <c r="Z66" s="51"/>
      <c r="AA66" s="51"/>
      <c r="AB66" s="51"/>
      <c r="AC66" s="51"/>
      <c r="AD66" s="57"/>
      <c r="AE66" s="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V66" s="55"/>
      <c r="AW66" s="56"/>
      <c r="BB66" s="77">
        <v>27549</v>
      </c>
      <c r="BC66" s="4"/>
      <c r="BD66" s="46" t="str">
        <f>BY63</f>
        <v>Griechenland</v>
      </c>
      <c r="BE66" s="31" t="s">
        <v>0</v>
      </c>
      <c r="BF66" s="46" t="str">
        <f>BY65</f>
        <v>Malta</v>
      </c>
      <c r="BG66" s="14"/>
      <c r="BH66" s="27">
        <v>4</v>
      </c>
      <c r="BI66" s="19" t="s">
        <v>1</v>
      </c>
      <c r="BJ66" s="26">
        <v>0</v>
      </c>
      <c r="BK66" s="5" t="s">
        <v>2</v>
      </c>
      <c r="BL66" s="1"/>
      <c r="BN66" s="1"/>
      <c r="BP66" s="1"/>
      <c r="BQ66" s="1"/>
      <c r="BT66" s="49"/>
      <c r="BU66" s="50">
        <f>IF(BK63=$B$114,BH63,0)</f>
        <v>3</v>
      </c>
      <c r="BV66" s="50">
        <f>IF(BK65=$B$114,BH65,0)</f>
        <v>1</v>
      </c>
      <c r="BW66" s="50">
        <f>IF(BK68=$B$114,BJ67,0)</f>
        <v>2</v>
      </c>
      <c r="BX66" s="51"/>
      <c r="BY66" s="51"/>
      <c r="BZ66" s="51"/>
      <c r="CA66" s="51"/>
      <c r="CB66" s="51"/>
      <c r="CC66" s="51"/>
      <c r="CD66" s="57"/>
      <c r="CE66" s="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V66" s="55"/>
      <c r="CW66" s="56"/>
    </row>
    <row r="67" spans="2:101" ht="12.75">
      <c r="B67" s="77">
        <v>27696</v>
      </c>
      <c r="C67" s="4"/>
      <c r="D67" s="46" t="str">
        <f>Y65</f>
        <v>Schottland</v>
      </c>
      <c r="E67" s="31" t="s">
        <v>0</v>
      </c>
      <c r="F67" s="46" t="str">
        <f>Y62</f>
        <v>Dänemark</v>
      </c>
      <c r="G67" s="16"/>
      <c r="H67" s="26">
        <v>3</v>
      </c>
      <c r="I67" s="7" t="s">
        <v>1</v>
      </c>
      <c r="J67" s="27">
        <v>1</v>
      </c>
      <c r="K67" s="5" t="s">
        <v>2</v>
      </c>
      <c r="M67" s="67" t="str">
        <f>IF(N62&gt;0,M62,"")</f>
        <v>Spanien</v>
      </c>
      <c r="N67" s="2" t="s">
        <v>52</v>
      </c>
      <c r="Q67" s="59"/>
      <c r="T67" s="50">
        <f>IF(K63=$B$114,J63,0)</f>
        <v>2</v>
      </c>
      <c r="U67" s="49"/>
      <c r="V67" s="50">
        <f>IF(K68=$B$114,H68,0)</f>
        <v>1</v>
      </c>
      <c r="W67" s="50">
        <f>IF(K66=$B$114,H66,0)</f>
        <v>1</v>
      </c>
      <c r="AD67" s="16" t="s">
        <v>38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V67" s="60"/>
      <c r="AW67" s="56"/>
      <c r="BB67" s="77">
        <v>27749</v>
      </c>
      <c r="BC67" s="4"/>
      <c r="BD67" s="46" t="str">
        <f>BY65</f>
        <v>Malta</v>
      </c>
      <c r="BE67" s="31" t="s">
        <v>0</v>
      </c>
      <c r="BF67" s="46" t="str">
        <f>BY62</f>
        <v>Bulgarien</v>
      </c>
      <c r="BG67" s="16"/>
      <c r="BH67" s="26">
        <v>0</v>
      </c>
      <c r="BI67" s="7" t="s">
        <v>1</v>
      </c>
      <c r="BJ67" s="27">
        <v>2</v>
      </c>
      <c r="BK67" s="5" t="s">
        <v>2</v>
      </c>
      <c r="BM67" s="29" t="str">
        <f>IF(BN62&gt;0,BM62,"")</f>
        <v>BRD</v>
      </c>
      <c r="BN67" s="2" t="s">
        <v>53</v>
      </c>
      <c r="BQ67" s="59"/>
      <c r="BT67" s="50">
        <f>IF(BK63=$B$114,BJ63,0)</f>
        <v>3</v>
      </c>
      <c r="BU67" s="49"/>
      <c r="BV67" s="50">
        <f>IF(BK67=$B$114,BH68,0)</f>
        <v>2</v>
      </c>
      <c r="BW67" s="50">
        <f>IF(BK66=$B$114,BH66,0)</f>
        <v>4</v>
      </c>
      <c r="CD67" s="16" t="s">
        <v>38</v>
      </c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V67" s="60"/>
      <c r="CW67" s="56"/>
    </row>
    <row r="68" spans="2:101" ht="12.75">
      <c r="B68" s="77">
        <v>27501</v>
      </c>
      <c r="C68" s="4"/>
      <c r="D68" s="46" t="str">
        <f>Y63</f>
        <v>Spanien</v>
      </c>
      <c r="E68" s="31" t="s">
        <v>0</v>
      </c>
      <c r="F68" s="46" t="str">
        <f>Y64</f>
        <v>Rumänien </v>
      </c>
      <c r="G68" s="16"/>
      <c r="H68" s="27">
        <v>1</v>
      </c>
      <c r="I68" s="19" t="s">
        <v>1</v>
      </c>
      <c r="J68" s="27">
        <v>1</v>
      </c>
      <c r="K68" s="5" t="s">
        <v>2</v>
      </c>
      <c r="P68" s="61"/>
      <c r="Q68" s="62"/>
      <c r="T68" s="50">
        <f>IF(K65=$B$114,J65,0)</f>
        <v>0</v>
      </c>
      <c r="U68" s="50">
        <f>IF(K68=$B$114,J68,0)</f>
        <v>1</v>
      </c>
      <c r="V68" s="49"/>
      <c r="W68" s="50">
        <f>IF(K64=$B$114,H64,0)</f>
        <v>1</v>
      </c>
      <c r="AD68" s="16" t="s">
        <v>40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V68" s="60"/>
      <c r="AW68" s="56"/>
      <c r="BB68" s="77">
        <v>27353</v>
      </c>
      <c r="BC68" s="4"/>
      <c r="BD68" s="46" t="str">
        <f>BY63</f>
        <v>Griechenland</v>
      </c>
      <c r="BE68" s="31" t="s">
        <v>0</v>
      </c>
      <c r="BF68" s="46" t="str">
        <f>BY64</f>
        <v>BRD</v>
      </c>
      <c r="BG68" s="16"/>
      <c r="BH68" s="27">
        <v>2</v>
      </c>
      <c r="BI68" s="19" t="s">
        <v>1</v>
      </c>
      <c r="BJ68" s="27">
        <v>2</v>
      </c>
      <c r="BK68" s="5" t="s">
        <v>2</v>
      </c>
      <c r="BP68" s="61"/>
      <c r="BQ68" s="62"/>
      <c r="BT68" s="50">
        <f>IF(BK65=$B$114,BJ65,0)</f>
        <v>1</v>
      </c>
      <c r="BU68" s="50">
        <f>IF(BK67=$B$114,BJ68,0)</f>
        <v>2</v>
      </c>
      <c r="BV68" s="49"/>
      <c r="BW68" s="50">
        <f>IF(BK64=$B$114,BH64,0)</f>
        <v>8</v>
      </c>
      <c r="CD68" s="16" t="s">
        <v>40</v>
      </c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V68" s="60"/>
      <c r="CW68" s="56"/>
    </row>
    <row r="69" spans="2:101" ht="12.75">
      <c r="B69" s="77">
        <v>27679</v>
      </c>
      <c r="C69" s="4"/>
      <c r="D69" s="46" t="str">
        <f>Y63</f>
        <v>Spanien</v>
      </c>
      <c r="E69" s="31"/>
      <c r="F69" s="46" t="str">
        <f>Y62</f>
        <v>Dänemark</v>
      </c>
      <c r="G69" s="16"/>
      <c r="H69" s="26">
        <v>2</v>
      </c>
      <c r="I69" s="19" t="s">
        <v>1</v>
      </c>
      <c r="J69" s="26">
        <v>0</v>
      </c>
      <c r="K69" s="5" t="s">
        <v>2</v>
      </c>
      <c r="P69" s="32"/>
      <c r="Q69" s="76"/>
      <c r="T69" s="50">
        <f>IF(K67=$B$114,H67,0)</f>
        <v>3</v>
      </c>
      <c r="U69" s="50">
        <f>IF(K66=$B$114,J66,0)</f>
        <v>1</v>
      </c>
      <c r="V69" s="50">
        <f>IF(K64=$B$114,J64,0)</f>
        <v>1</v>
      </c>
      <c r="W69" s="49"/>
      <c r="AD69" s="16" t="s">
        <v>54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V69" s="60"/>
      <c r="AW69" s="56"/>
      <c r="BB69" s="77">
        <v>27381</v>
      </c>
      <c r="BC69" s="4"/>
      <c r="BD69" s="46" t="str">
        <f>BY63</f>
        <v>Griechenland</v>
      </c>
      <c r="BE69" s="31"/>
      <c r="BF69" s="46" t="str">
        <f>BY62</f>
        <v>Bulgarien</v>
      </c>
      <c r="BG69" s="16"/>
      <c r="BH69" s="26">
        <v>2</v>
      </c>
      <c r="BI69" s="19" t="s">
        <v>1</v>
      </c>
      <c r="BJ69" s="26">
        <v>1</v>
      </c>
      <c r="BK69" s="5" t="s">
        <v>2</v>
      </c>
      <c r="BP69" s="32"/>
      <c r="BQ69" s="76"/>
      <c r="BT69" s="50">
        <f>IF(BK68=$B$114,BH67,0)</f>
        <v>0</v>
      </c>
      <c r="BU69" s="50">
        <f>IF(BK66=$B$114,BJ66,0)</f>
        <v>0</v>
      </c>
      <c r="BV69" s="50">
        <f>IF(BK64=$B$114,BJ64,0)</f>
        <v>0</v>
      </c>
      <c r="BW69" s="49"/>
      <c r="CD69" s="16" t="s">
        <v>54</v>
      </c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V69" s="60"/>
      <c r="CW69" s="56"/>
    </row>
    <row r="70" spans="2:101" ht="12.75">
      <c r="B70" s="77">
        <v>27745</v>
      </c>
      <c r="C70" s="4"/>
      <c r="D70" s="46" t="str">
        <f>Y65</f>
        <v>Schottland</v>
      </c>
      <c r="E70" s="31"/>
      <c r="F70" s="46" t="str">
        <f>Y64</f>
        <v>Rumänien </v>
      </c>
      <c r="G70" s="16"/>
      <c r="H70" s="27">
        <v>1</v>
      </c>
      <c r="I70" s="19" t="s">
        <v>1</v>
      </c>
      <c r="J70" s="26">
        <v>1</v>
      </c>
      <c r="K70" s="5" t="s">
        <v>2</v>
      </c>
      <c r="P70" s="32"/>
      <c r="Q70" s="76"/>
      <c r="T70" s="49"/>
      <c r="U70" s="50">
        <f>IF(H69="",0,IF(K69=$B$114,IF(H69&lt;J69,2,IF(H69=J69,1,0)),0))</f>
        <v>0</v>
      </c>
      <c r="V70" s="50">
        <f>IF(H71="",0,IF(K71=$B$114,IF(H71&lt;J71,2,IF(H71=J71,1,0)),0))</f>
        <v>0</v>
      </c>
      <c r="W70" s="50">
        <f>IF(J73="",0,IF(K73=$B$114,IF(H73&gt;J73,2,IF(H73=J73,1,0)),0))</f>
        <v>0</v>
      </c>
      <c r="AD70" s="16" t="s">
        <v>41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V70" s="60"/>
      <c r="AW70" s="56"/>
      <c r="BB70" s="77">
        <v>27385</v>
      </c>
      <c r="BC70" s="4"/>
      <c r="BD70" s="46" t="str">
        <f>BY65</f>
        <v>Malta</v>
      </c>
      <c r="BE70" s="31"/>
      <c r="BF70" s="46" t="str">
        <f>BY64</f>
        <v>BRD</v>
      </c>
      <c r="BG70" s="16"/>
      <c r="BH70" s="27">
        <v>0</v>
      </c>
      <c r="BI70" s="19" t="s">
        <v>1</v>
      </c>
      <c r="BJ70" s="26">
        <v>1</v>
      </c>
      <c r="BK70" s="5" t="s">
        <v>2</v>
      </c>
      <c r="BP70" s="32"/>
      <c r="BQ70" s="76"/>
      <c r="BT70" s="49"/>
      <c r="BU70" s="50">
        <f>IF(BH69="",0,IF(BK69=$B$114,IF(BH69&lt;BJ69,2,IF(BH69=BJ69,1,0)),0))</f>
        <v>0</v>
      </c>
      <c r="BV70" s="50">
        <f>IF(BH71="",0,IF(BK71=$B$114,IF(BH71&lt;BJ71,2,IF(BH71=BJ71,1,0)),0))</f>
        <v>0</v>
      </c>
      <c r="BW70" s="50">
        <f>IF(BJ73="",0,IF(BK73=$B$114,IF(BH73&gt;BJ73,2,IF(BH73=BJ73,1,0)),0))</f>
        <v>2</v>
      </c>
      <c r="CD70" s="16" t="s">
        <v>41</v>
      </c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V70" s="60"/>
      <c r="CW70" s="56"/>
    </row>
    <row r="71" spans="2:101" ht="12.75">
      <c r="B71" s="78">
        <v>27525</v>
      </c>
      <c r="C71" s="4"/>
      <c r="D71" s="46" t="str">
        <f>Y64</f>
        <v>Rumänien </v>
      </c>
      <c r="E71" s="31"/>
      <c r="F71" s="46" t="str">
        <f>Y62</f>
        <v>Dänemark</v>
      </c>
      <c r="G71" s="16"/>
      <c r="H71" s="27">
        <v>6</v>
      </c>
      <c r="I71" s="19" t="s">
        <v>1</v>
      </c>
      <c r="J71" s="26">
        <v>1</v>
      </c>
      <c r="K71" s="5" t="s">
        <v>2</v>
      </c>
      <c r="P71" s="32"/>
      <c r="Q71" s="76"/>
      <c r="T71" s="50">
        <f>IF(J69="",0,IF(K69=$B$114,IF(H69&gt;J69,2,IF(H69=J69,1,0)),0))</f>
        <v>2</v>
      </c>
      <c r="U71" s="49"/>
      <c r="V71" s="50">
        <f>IF(H74="",0,IF(K74=$B$114,IF(H74&lt;J74,2,IF(H74=J74,1,0)),0))</f>
        <v>1</v>
      </c>
      <c r="W71" s="50">
        <f>IF(H72="",0,IF(K72=$B$114,IF(H72&lt;J72,2,IF(H72=J72,1,0)),0))</f>
        <v>2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V71" s="60"/>
      <c r="AW71" s="56"/>
      <c r="BB71" s="78">
        <v>27717</v>
      </c>
      <c r="BC71" s="4"/>
      <c r="BD71" s="46" t="str">
        <f>BY64</f>
        <v>BRD</v>
      </c>
      <c r="BE71" s="31"/>
      <c r="BF71" s="46" t="str">
        <f>BY62</f>
        <v>Bulgarien</v>
      </c>
      <c r="BG71" s="16"/>
      <c r="BH71" s="27">
        <v>1</v>
      </c>
      <c r="BI71" s="19" t="s">
        <v>1</v>
      </c>
      <c r="BJ71" s="26">
        <v>0</v>
      </c>
      <c r="BK71" s="5" t="s">
        <v>2</v>
      </c>
      <c r="BP71" s="32"/>
      <c r="BQ71" s="76"/>
      <c r="BT71" s="50">
        <f>IF(BJ69="",0,IF(BK69=$B$114,IF(BH69&gt;BJ69,2,IF(BH69=BJ69,1,0)),0))</f>
        <v>2</v>
      </c>
      <c r="BU71" s="49"/>
      <c r="BV71" s="50">
        <f>IF(BH74="",0,IF(BK74=$B$114,IF(BH74&lt;BJ74,2,IF(BH74=BJ74,1,0)),0))</f>
        <v>1</v>
      </c>
      <c r="BW71" s="50">
        <f>IF(BH72="",0,IF(BK72=$B$114,IF(BH72&lt;BJ72,2,IF(BH72=BJ72,1,0)),0))</f>
        <v>0</v>
      </c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V71" s="60"/>
      <c r="CW71" s="56"/>
    </row>
    <row r="72" spans="2:101" ht="12.75">
      <c r="B72" s="77">
        <v>27353</v>
      </c>
      <c r="C72" s="4"/>
      <c r="D72" s="46" t="str">
        <f>Y65</f>
        <v>Schottland</v>
      </c>
      <c r="E72" s="31"/>
      <c r="F72" s="46" t="str">
        <f>Y63</f>
        <v>Spanien</v>
      </c>
      <c r="G72" s="16"/>
      <c r="H72" s="27">
        <v>1</v>
      </c>
      <c r="I72" s="19" t="s">
        <v>1</v>
      </c>
      <c r="J72" s="26">
        <v>2</v>
      </c>
      <c r="K72" s="5" t="s">
        <v>2</v>
      </c>
      <c r="P72" s="32"/>
      <c r="Q72" s="76"/>
      <c r="T72" s="50">
        <f>IF(J71="",0,IF(K71=$B$114,IF(H71&gt;J71,2,IF(H71=J71,1,0)),0))</f>
        <v>2</v>
      </c>
      <c r="U72" s="50">
        <f>IF(J74="",0,IF(K74=$B$114,IF(H74&gt;J74,2,IF(H74=J74,1,0)),0))</f>
        <v>1</v>
      </c>
      <c r="V72" s="49"/>
      <c r="W72" s="50">
        <f>IF(H70="",0,IF(K70=$B$114,IF(H70&lt;J70,2,IF(H70=J70,1,0)),0))</f>
        <v>1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V72" s="60"/>
      <c r="AW72" s="56"/>
      <c r="BB72" s="77">
        <v>27448</v>
      </c>
      <c r="BC72" s="4"/>
      <c r="BD72" s="46" t="str">
        <f>BY65</f>
        <v>Malta</v>
      </c>
      <c r="BE72" s="31"/>
      <c r="BF72" s="46" t="str">
        <f>BY63</f>
        <v>Griechenland</v>
      </c>
      <c r="BG72" s="16"/>
      <c r="BH72" s="27">
        <v>2</v>
      </c>
      <c r="BI72" s="19" t="s">
        <v>1</v>
      </c>
      <c r="BJ72" s="26">
        <v>0</v>
      </c>
      <c r="BK72" s="5" t="s">
        <v>2</v>
      </c>
      <c r="BP72" s="32"/>
      <c r="BQ72" s="76"/>
      <c r="BT72" s="50">
        <f>IF(BJ71="",0,IF(BK71=$B$114,IF(BH71&gt;BJ71,2,IF(BH71=BJ71,1,0)),0))</f>
        <v>2</v>
      </c>
      <c r="BU72" s="50">
        <f>IF(BJ74="",0,IF(BK74=$B$114,IF(BH74&gt;BJ74,2,IF(BH74=BJ74,1,0)),0))</f>
        <v>1</v>
      </c>
      <c r="BV72" s="49"/>
      <c r="BW72" s="50">
        <f>IF(BH70="",0,IF(BK70=$B$114,IF(BH70&lt;BJ70,2,IF(BH70=BJ70,1,0)),0))</f>
        <v>2</v>
      </c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V72" s="60"/>
      <c r="CW72" s="56"/>
    </row>
    <row r="73" spans="2:101" ht="12.75">
      <c r="B73" s="77">
        <v>27640</v>
      </c>
      <c r="C73" s="4"/>
      <c r="D73" s="46" t="str">
        <f>Y62</f>
        <v>Dänemark</v>
      </c>
      <c r="E73" s="31"/>
      <c r="F73" s="46" t="str">
        <f>Y65</f>
        <v>Schottland</v>
      </c>
      <c r="G73" s="16"/>
      <c r="H73" s="26">
        <v>0</v>
      </c>
      <c r="I73" s="7" t="s">
        <v>1</v>
      </c>
      <c r="J73" s="27">
        <v>1</v>
      </c>
      <c r="K73" s="5" t="s">
        <v>2</v>
      </c>
      <c r="P73" s="32"/>
      <c r="Q73" s="76"/>
      <c r="T73" s="50">
        <f>IF(H73="",0,IF(K73=$B$114,IF(H73&lt;J73,2,IF(H73=J73,1,0)),0))</f>
        <v>2</v>
      </c>
      <c r="U73" s="50">
        <f>IF(J72="",0,IF(K72=$B$114,IF(H72&gt;J72,2,IF(H72=J72,1,0)),0))</f>
        <v>0</v>
      </c>
      <c r="V73" s="50">
        <f>IF(J70="",0,IF(K70=$B$114,IF(H70&gt;J70,2,IF(H70=J70,1,0)),0))</f>
        <v>1</v>
      </c>
      <c r="W73" s="49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V73" s="60"/>
      <c r="AW73" s="56"/>
      <c r="BB73" s="78">
        <v>27556</v>
      </c>
      <c r="BC73" s="4"/>
      <c r="BD73" s="46" t="str">
        <f>BY62</f>
        <v>Bulgarien</v>
      </c>
      <c r="BE73" s="31"/>
      <c r="BF73" s="46" t="str">
        <f>BY65</f>
        <v>Malta</v>
      </c>
      <c r="BG73" s="16"/>
      <c r="BH73" s="26">
        <v>5</v>
      </c>
      <c r="BI73" s="7" t="s">
        <v>1</v>
      </c>
      <c r="BJ73" s="27">
        <v>0</v>
      </c>
      <c r="BK73" s="5" t="s">
        <v>2</v>
      </c>
      <c r="BP73" s="32"/>
      <c r="BQ73" s="76"/>
      <c r="BT73" s="50">
        <f>IF(BH73="",0,IF(BK73=$B$114,IF(BH73&lt;BJ73,2,IF(BH73=BJ73,1,0)),0))</f>
        <v>0</v>
      </c>
      <c r="BU73" s="50">
        <f>IF(BJ72="",0,IF(BK72=$B$114,IF(BH72&gt;BJ72,2,IF(BH72=BJ72,1,0)),0))</f>
        <v>2</v>
      </c>
      <c r="BV73" s="50">
        <f>IF(BJ70="",0,IF(BK70=$B$114,IF(BH70&gt;BJ70,2,IF(BH70=BJ70,1,0)),0))</f>
        <v>0</v>
      </c>
      <c r="BW73" s="49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V73" s="60"/>
      <c r="CW73" s="56"/>
    </row>
    <row r="74" spans="2:101" ht="12.75">
      <c r="B74" s="77">
        <v>27714</v>
      </c>
      <c r="C74" s="4"/>
      <c r="D74" s="46" t="str">
        <f>Y64</f>
        <v>Rumänien </v>
      </c>
      <c r="E74" s="31"/>
      <c r="F74" s="46" t="str">
        <f>Y63</f>
        <v>Spanien</v>
      </c>
      <c r="G74" s="16"/>
      <c r="H74" s="27">
        <v>2</v>
      </c>
      <c r="I74" s="19" t="s">
        <v>1</v>
      </c>
      <c r="J74" s="27">
        <v>2</v>
      </c>
      <c r="K74" s="5" t="s">
        <v>2</v>
      </c>
      <c r="P74" s="32"/>
      <c r="Q74" s="76"/>
      <c r="T74" s="49"/>
      <c r="U74" s="50">
        <f>IF(K69=$B$114,J69,0)</f>
        <v>0</v>
      </c>
      <c r="V74" s="50">
        <f>IF(K71=$B$114,J71,0)</f>
        <v>1</v>
      </c>
      <c r="W74" s="50">
        <f>IF(K73=$B$114,H73,0)</f>
        <v>0</v>
      </c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V74" s="60"/>
      <c r="AW74" s="56"/>
      <c r="BB74" s="77">
        <v>27678</v>
      </c>
      <c r="BC74" s="4"/>
      <c r="BD74" s="46" t="str">
        <f>BY64</f>
        <v>BRD</v>
      </c>
      <c r="BE74" s="31"/>
      <c r="BF74" s="46" t="str">
        <f>BY63</f>
        <v>Griechenland</v>
      </c>
      <c r="BG74" s="16"/>
      <c r="BH74" s="27">
        <v>1</v>
      </c>
      <c r="BI74" s="19" t="s">
        <v>1</v>
      </c>
      <c r="BJ74" s="27">
        <v>1</v>
      </c>
      <c r="BK74" s="5" t="s">
        <v>2</v>
      </c>
      <c r="BP74" s="32"/>
      <c r="BQ74" s="76"/>
      <c r="BT74" s="49"/>
      <c r="BU74" s="50">
        <f>IF(BK69=$B$114,BJ69,0)</f>
        <v>1</v>
      </c>
      <c r="BV74" s="50">
        <f>IF(BK71=$B$114,BJ71,0)</f>
        <v>0</v>
      </c>
      <c r="BW74" s="50">
        <f>IF(BK73=$B$114,BH73,0)</f>
        <v>5</v>
      </c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V74" s="60"/>
      <c r="CW74" s="56"/>
    </row>
    <row r="75" spans="3:101" ht="12.75">
      <c r="C75" s="4"/>
      <c r="D75" s="46"/>
      <c r="E75" s="31"/>
      <c r="F75" s="46"/>
      <c r="G75" s="16"/>
      <c r="H75" s="75"/>
      <c r="I75" s="19"/>
      <c r="J75" s="75"/>
      <c r="P75" s="32"/>
      <c r="Q75" s="76"/>
      <c r="T75" s="50">
        <f>IF(K69=$B$114,H69,0)</f>
        <v>2</v>
      </c>
      <c r="U75" s="49"/>
      <c r="V75" s="50">
        <f>IF(K74=$B$114,J74,0)</f>
        <v>2</v>
      </c>
      <c r="W75" s="50">
        <f>IF(K72=$B$114,J72,0)</f>
        <v>2</v>
      </c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V75" s="60"/>
      <c r="AW75" s="56"/>
      <c r="BC75" s="4"/>
      <c r="BD75" s="46"/>
      <c r="BE75" s="31"/>
      <c r="BF75" s="46"/>
      <c r="BG75" s="16"/>
      <c r="BH75" s="75"/>
      <c r="BI75" s="19"/>
      <c r="BJ75" s="75"/>
      <c r="BP75" s="32"/>
      <c r="BQ75" s="76"/>
      <c r="BT75" s="50">
        <f>IF(BK69=$B$114,BH69,0)</f>
        <v>2</v>
      </c>
      <c r="BU75" s="49"/>
      <c r="BV75" s="50">
        <f>IF(BK74=$B$114,BJ74,0)</f>
        <v>1</v>
      </c>
      <c r="BW75" s="50">
        <f>IF(BK72=$B$114,BJ72,0)</f>
        <v>0</v>
      </c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V75" s="60"/>
      <c r="CW75" s="56"/>
    </row>
    <row r="76" spans="3:101" ht="12.75">
      <c r="C76" s="4"/>
      <c r="D76" s="46"/>
      <c r="E76" s="31"/>
      <c r="F76" s="46"/>
      <c r="G76" s="16"/>
      <c r="H76" s="75"/>
      <c r="I76" s="19"/>
      <c r="J76" s="75"/>
      <c r="P76" s="32"/>
      <c r="Q76" s="76"/>
      <c r="T76" s="50">
        <f>IF(K71=$B$114,H71,0)</f>
        <v>6</v>
      </c>
      <c r="U76" s="50">
        <f>IF(K74=$B$114,H74,0)</f>
        <v>2</v>
      </c>
      <c r="V76" s="49"/>
      <c r="W76" s="50">
        <f>IF(K70=$B$114,J70,0)</f>
        <v>1</v>
      </c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V76" s="60"/>
      <c r="AW76" s="56"/>
      <c r="BC76" s="4"/>
      <c r="BD76" s="46"/>
      <c r="BE76" s="31"/>
      <c r="BF76" s="46"/>
      <c r="BG76" s="16"/>
      <c r="BH76" s="75"/>
      <c r="BI76" s="19"/>
      <c r="BJ76" s="75"/>
      <c r="BP76" s="32"/>
      <c r="BQ76" s="76"/>
      <c r="BT76" s="50">
        <f>IF(BK71=$B$114,BH71,0)</f>
        <v>1</v>
      </c>
      <c r="BU76" s="50">
        <f>IF(BK74=$B$114,BH74,0)</f>
        <v>1</v>
      </c>
      <c r="BV76" s="49"/>
      <c r="BW76" s="50">
        <f>IF(BK70=$B$114,BJ70,0)</f>
        <v>1</v>
      </c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V76" s="60"/>
      <c r="CW76" s="56"/>
    </row>
    <row r="77" spans="3:101" ht="12.75">
      <c r="C77" s="4"/>
      <c r="D77" s="46"/>
      <c r="E77" s="31"/>
      <c r="F77" s="46"/>
      <c r="G77" s="16"/>
      <c r="H77" s="75"/>
      <c r="I77" s="19"/>
      <c r="J77" s="75"/>
      <c r="P77" s="32"/>
      <c r="Q77" s="76"/>
      <c r="T77" s="50">
        <f>IF(K73=$B$114,J73,0)</f>
        <v>1</v>
      </c>
      <c r="U77" s="50">
        <f>IF(K72=$B$114,H72,0)</f>
        <v>1</v>
      </c>
      <c r="V77" s="50">
        <f>IF(K70=$B$114,H70,0)</f>
        <v>1</v>
      </c>
      <c r="W77" s="49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V77" s="60"/>
      <c r="AW77" s="56"/>
      <c r="BC77" s="4"/>
      <c r="BD77" s="46"/>
      <c r="BE77" s="31"/>
      <c r="BF77" s="46"/>
      <c r="BG77" s="16"/>
      <c r="BH77" s="75"/>
      <c r="BI77" s="19"/>
      <c r="BJ77" s="75"/>
      <c r="BP77" s="32"/>
      <c r="BQ77" s="76"/>
      <c r="BT77" s="50">
        <f>IF(BK73=$B$114,BJ73,0)</f>
        <v>0</v>
      </c>
      <c r="BU77" s="50">
        <f>IF(BK72=$B$114,BH72,0)</f>
        <v>2</v>
      </c>
      <c r="BV77" s="50">
        <f>IF(BK70=$B$114,BH70,0)</f>
        <v>0</v>
      </c>
      <c r="BW77" s="49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V77" s="60"/>
      <c r="CW77" s="56"/>
    </row>
    <row r="78" spans="3:101" ht="12.75">
      <c r="C78" s="4"/>
      <c r="D78" s="46"/>
      <c r="E78" s="31"/>
      <c r="F78" s="46"/>
      <c r="G78" s="16"/>
      <c r="H78" s="75"/>
      <c r="I78" s="19"/>
      <c r="J78" s="75"/>
      <c r="P78" s="32"/>
      <c r="Q78" s="76"/>
      <c r="T78" s="2"/>
      <c r="U78" s="2"/>
      <c r="V78" s="2"/>
      <c r="W78" s="2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V78" s="60"/>
      <c r="AW78" s="56"/>
      <c r="BC78" s="4"/>
      <c r="BD78" s="46"/>
      <c r="BE78" s="31"/>
      <c r="BF78" s="46"/>
      <c r="BG78" s="16"/>
      <c r="BH78" s="75"/>
      <c r="BI78" s="19"/>
      <c r="BJ78" s="75"/>
      <c r="BP78" s="32"/>
      <c r="BQ78" s="76"/>
      <c r="BT78" s="2"/>
      <c r="BU78" s="2"/>
      <c r="BV78" s="2"/>
      <c r="BW78" s="2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V78" s="60"/>
      <c r="CW78" s="56"/>
    </row>
    <row r="79" spans="4:101" ht="12.75">
      <c r="D79" s="16"/>
      <c r="E79" s="16"/>
      <c r="F79" s="16"/>
      <c r="G79" s="16"/>
      <c r="N79" s="1"/>
      <c r="T79" s="2"/>
      <c r="U79" s="2"/>
      <c r="V79" s="2"/>
      <c r="W79" s="2"/>
      <c r="AM79" s="60"/>
      <c r="AN79" s="60"/>
      <c r="AO79" s="60"/>
      <c r="AP79" s="60"/>
      <c r="AQ79" s="60"/>
      <c r="AR79" s="60"/>
      <c r="AS79" s="60"/>
      <c r="AT79" s="60"/>
      <c r="AV79" s="60"/>
      <c r="AW79" s="56"/>
      <c r="BD79" s="16"/>
      <c r="BE79" s="16"/>
      <c r="BF79" s="16"/>
      <c r="BG79" s="16"/>
      <c r="BN79" s="1"/>
      <c r="BT79" s="2"/>
      <c r="BU79" s="2"/>
      <c r="BV79" s="2"/>
      <c r="BW79" s="2"/>
      <c r="CM79" s="60"/>
      <c r="CN79" s="60"/>
      <c r="CO79" s="60"/>
      <c r="CP79" s="60"/>
      <c r="CQ79" s="60"/>
      <c r="CR79" s="60"/>
      <c r="CS79" s="60"/>
      <c r="CT79" s="60"/>
      <c r="CV79" s="60"/>
      <c r="CW79" s="56"/>
    </row>
    <row r="80" spans="4:101" ht="6" customHeight="1">
      <c r="D80" s="16"/>
      <c r="E80" s="17"/>
      <c r="F80" s="15"/>
      <c r="G80" s="15"/>
      <c r="H80" s="16"/>
      <c r="I80" s="16"/>
      <c r="J80" s="16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V80" s="60"/>
      <c r="AW80" s="56"/>
      <c r="BD80" s="16"/>
      <c r="BE80" s="17"/>
      <c r="BF80" s="15"/>
      <c r="BG80" s="15"/>
      <c r="BH80" s="16"/>
      <c r="BI80" s="16"/>
      <c r="BJ80" s="16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V80" s="60"/>
      <c r="CW80" s="56"/>
    </row>
    <row r="81" spans="2:41" ht="12.75">
      <c r="B81" s="77" t="s">
        <v>9</v>
      </c>
      <c r="C81" s="9"/>
      <c r="D81" s="8"/>
      <c r="E81" s="30"/>
      <c r="F81" s="8"/>
      <c r="G81" s="8"/>
      <c r="H81" s="10"/>
      <c r="I81" s="43"/>
      <c r="J81" s="10"/>
      <c r="K81" s="21"/>
      <c r="L81" s="8"/>
      <c r="M81" s="9"/>
      <c r="N81" s="8"/>
      <c r="O81" s="8"/>
      <c r="P81" s="8"/>
      <c r="Q81" s="11"/>
      <c r="U81" s="51"/>
      <c r="V81" s="51"/>
      <c r="W81" s="51"/>
      <c r="X81" s="51"/>
      <c r="Y81" s="52"/>
      <c r="Z81" s="51"/>
      <c r="AA81" s="51"/>
      <c r="AB81" s="51"/>
      <c r="AC81" s="51"/>
      <c r="AD81" s="51"/>
      <c r="AE81" s="74"/>
      <c r="AF81" s="5"/>
      <c r="AG81" s="1"/>
      <c r="AH81" s="1"/>
      <c r="AO81" s="1"/>
    </row>
    <row r="82" spans="2:52" ht="12.75">
      <c r="B82" s="77">
        <v>27874</v>
      </c>
      <c r="C82" s="4"/>
      <c r="D82" s="58" t="str">
        <f>M7</f>
        <v>Tschechoslowakei</v>
      </c>
      <c r="E82" s="12" t="s">
        <v>0</v>
      </c>
      <c r="F82" s="64" t="str">
        <f>BM27</f>
        <v>Sowjetunion</v>
      </c>
      <c r="G82" s="14"/>
      <c r="H82" s="26">
        <v>2</v>
      </c>
      <c r="I82" s="14" t="s">
        <v>1</v>
      </c>
      <c r="J82" s="26">
        <v>0</v>
      </c>
      <c r="K82" s="5" t="s">
        <v>2</v>
      </c>
      <c r="L82" s="1"/>
      <c r="M82" s="9"/>
      <c r="N82" s="1" t="str">
        <f>N7</f>
        <v>1A</v>
      </c>
      <c r="O82" s="1" t="str">
        <f>BN27</f>
        <v>1F</v>
      </c>
      <c r="P82" s="1"/>
      <c r="Q82" s="1"/>
      <c r="U82" s="51"/>
      <c r="V82" s="51"/>
      <c r="W82" s="51"/>
      <c r="X82" s="43"/>
      <c r="Y82" s="52"/>
      <c r="Z82" s="51"/>
      <c r="AA82" s="51"/>
      <c r="AB82" s="51"/>
      <c r="AC82" s="51"/>
      <c r="AD82" s="57"/>
      <c r="AE82" s="5"/>
      <c r="AF82" s="1"/>
      <c r="AG82" s="1"/>
      <c r="AH82" s="1"/>
      <c r="AY82" s="1"/>
      <c r="AZ82" s="1"/>
    </row>
    <row r="83" spans="2:50" ht="12.75">
      <c r="B83" s="77">
        <v>27902</v>
      </c>
      <c r="C83" s="4"/>
      <c r="D83" s="64" t="str">
        <f>BM27</f>
        <v>Sowjetunion</v>
      </c>
      <c r="E83" s="12" t="s">
        <v>0</v>
      </c>
      <c r="F83" s="58" t="str">
        <f>M7</f>
        <v>Tschechoslowakei</v>
      </c>
      <c r="G83" s="14"/>
      <c r="H83" s="26">
        <v>2</v>
      </c>
      <c r="I83" s="14" t="s">
        <v>1</v>
      </c>
      <c r="J83" s="27">
        <v>2</v>
      </c>
      <c r="K83" s="5" t="s">
        <v>2</v>
      </c>
      <c r="L83" s="1"/>
      <c r="M83" s="9"/>
      <c r="N83" s="1" t="str">
        <f>BN27</f>
        <v>1F</v>
      </c>
      <c r="O83" s="1" t="str">
        <f>N7</f>
        <v>1A</v>
      </c>
      <c r="P83" s="1"/>
      <c r="Q83" s="1"/>
      <c r="U83" s="51"/>
      <c r="V83" s="51"/>
      <c r="W83" s="51"/>
      <c r="X83" s="70"/>
      <c r="Y83" s="70"/>
      <c r="Z83" s="70"/>
      <c r="AA83" s="70"/>
      <c r="AB83" s="70"/>
      <c r="AC83" s="70"/>
      <c r="AD83" s="70"/>
      <c r="AE83"/>
      <c r="AF83"/>
      <c r="AG83"/>
      <c r="AH83"/>
      <c r="AI83"/>
      <c r="AJ83"/>
      <c r="AK83"/>
      <c r="AL83"/>
      <c r="AM83"/>
      <c r="AN83"/>
      <c r="AO83"/>
      <c r="AP83"/>
      <c r="AX83" s="1"/>
    </row>
    <row r="84" spans="3:50" ht="12.75">
      <c r="C84" s="4"/>
      <c r="D84" s="16"/>
      <c r="E84" s="16"/>
      <c r="F84" s="16"/>
      <c r="G84" s="16"/>
      <c r="H84" s="79">
        <f>H82+J83</f>
        <v>4</v>
      </c>
      <c r="I84" s="80" t="s">
        <v>56</v>
      </c>
      <c r="J84" s="81">
        <f>J82+H83</f>
        <v>2</v>
      </c>
      <c r="K84" s="5" t="s">
        <v>2</v>
      </c>
      <c r="M84" s="73" t="str">
        <f>IF(J84="","",IF(J84=H84,"falsch!!! K.Remis",IF(H84&gt;J84,D82,F82)))</f>
        <v>Tschechoslowakei</v>
      </c>
      <c r="N84" s="1"/>
      <c r="O84" s="1"/>
      <c r="P84" s="1" t="s">
        <v>10</v>
      </c>
      <c r="Q84" s="1"/>
      <c r="U84" s="51"/>
      <c r="V84" s="51"/>
      <c r="W84" s="51"/>
      <c r="X84" s="70"/>
      <c r="Y84" s="70"/>
      <c r="Z84" s="70"/>
      <c r="AA84" s="70"/>
      <c r="AB84" s="70"/>
      <c r="AC84" s="70"/>
      <c r="AD84" s="70"/>
      <c r="AE84"/>
      <c r="AF84"/>
      <c r="AG84"/>
      <c r="AH84"/>
      <c r="AI84"/>
      <c r="AJ84"/>
      <c r="AK84"/>
      <c r="AL84"/>
      <c r="AM84"/>
      <c r="AN84"/>
      <c r="AO84"/>
      <c r="AP84"/>
      <c r="AX84" s="1"/>
    </row>
    <row r="85" spans="3:50" ht="12.75">
      <c r="C85" s="4"/>
      <c r="D85" s="16"/>
      <c r="E85" s="16"/>
      <c r="F85" s="16"/>
      <c r="G85" s="16"/>
      <c r="H85" s="75"/>
      <c r="I85" s="19"/>
      <c r="J85" s="75"/>
      <c r="M85" s="9"/>
      <c r="N85" s="1"/>
      <c r="O85" s="1"/>
      <c r="P85" s="1"/>
      <c r="Q85" s="1"/>
      <c r="U85" s="51"/>
      <c r="V85" s="51"/>
      <c r="W85" s="51"/>
      <c r="X85" s="70"/>
      <c r="Y85" s="70"/>
      <c r="Z85" s="70"/>
      <c r="AA85" s="70"/>
      <c r="AB85" s="70"/>
      <c r="AC85" s="70"/>
      <c r="AD85" s="70"/>
      <c r="AE85"/>
      <c r="AF85"/>
      <c r="AG85"/>
      <c r="AH85"/>
      <c r="AI85"/>
      <c r="AJ85"/>
      <c r="AK85"/>
      <c r="AL85"/>
      <c r="AM85"/>
      <c r="AN85"/>
      <c r="AO85"/>
      <c r="AP85"/>
      <c r="AX85" s="1"/>
    </row>
    <row r="86" spans="2:50" ht="12.75">
      <c r="B86" s="77">
        <v>27874</v>
      </c>
      <c r="C86" s="4"/>
      <c r="D86" s="65" t="str">
        <f>M47</f>
        <v>Jugoslawien</v>
      </c>
      <c r="E86" s="12" t="s">
        <v>0</v>
      </c>
      <c r="F86" s="63" t="str">
        <f>M27</f>
        <v>Wales</v>
      </c>
      <c r="G86" s="14"/>
      <c r="H86" s="26">
        <v>2</v>
      </c>
      <c r="I86" s="14" t="s">
        <v>1</v>
      </c>
      <c r="J86" s="26">
        <v>0</v>
      </c>
      <c r="K86" s="5" t="s">
        <v>2</v>
      </c>
      <c r="L86" s="1"/>
      <c r="M86" s="9"/>
      <c r="N86" s="1"/>
      <c r="O86" s="1"/>
      <c r="P86" s="1"/>
      <c r="Q86" s="1"/>
      <c r="U86" s="71"/>
      <c r="V86" s="51"/>
      <c r="W86" s="51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/>
      <c r="AX86" s="1"/>
    </row>
    <row r="87" spans="2:50" ht="12.75">
      <c r="B87" s="77">
        <v>27902</v>
      </c>
      <c r="C87" s="4"/>
      <c r="D87" s="63" t="str">
        <f>M27</f>
        <v>Wales</v>
      </c>
      <c r="E87" s="12" t="s">
        <v>0</v>
      </c>
      <c r="F87" s="65" t="str">
        <f>M47</f>
        <v>Jugoslawien</v>
      </c>
      <c r="G87" s="14"/>
      <c r="H87" s="26">
        <v>1</v>
      </c>
      <c r="I87" s="14" t="s">
        <v>1</v>
      </c>
      <c r="J87" s="27">
        <v>1</v>
      </c>
      <c r="K87" s="5" t="s">
        <v>2</v>
      </c>
      <c r="L87" s="1"/>
      <c r="M87" s="9"/>
      <c r="N87" s="1" t="str">
        <f>N47</f>
        <v>1C</v>
      </c>
      <c r="O87" s="1" t="str">
        <f>N27</f>
        <v>1B</v>
      </c>
      <c r="P87" s="1"/>
      <c r="Q87" s="1"/>
      <c r="U87" s="71"/>
      <c r="V87" s="51"/>
      <c r="W87" s="51"/>
      <c r="X87" s="70"/>
      <c r="Y87" s="70"/>
      <c r="Z87" s="70"/>
      <c r="AA87" s="70"/>
      <c r="AB87" s="70"/>
      <c r="AC87" s="70"/>
      <c r="AD87" s="70"/>
      <c r="AE87" s="70"/>
      <c r="AF87" s="70"/>
      <c r="AG87"/>
      <c r="AH87"/>
      <c r="AI87"/>
      <c r="AJ87"/>
      <c r="AK87"/>
      <c r="AL87"/>
      <c r="AM87"/>
      <c r="AN87"/>
      <c r="AO87"/>
      <c r="AP87"/>
      <c r="AX87" s="1"/>
    </row>
    <row r="88" spans="3:50" ht="12.75">
      <c r="C88" s="4"/>
      <c r="D88" s="16"/>
      <c r="E88" s="16"/>
      <c r="F88" s="16"/>
      <c r="G88" s="16"/>
      <c r="H88" s="79">
        <f>H86+J87</f>
        <v>3</v>
      </c>
      <c r="I88" s="80" t="s">
        <v>56</v>
      </c>
      <c r="J88" s="81">
        <f>J86+H87</f>
        <v>1</v>
      </c>
      <c r="K88" s="5" t="s">
        <v>2</v>
      </c>
      <c r="M88" s="69" t="str">
        <f>IF(J88="","",IF(J88=H88,"falsch!!! K.Remis",IF(H88&gt;J88,D86,F86)))</f>
        <v>Jugoslawien</v>
      </c>
      <c r="N88" s="1" t="str">
        <f>N27</f>
        <v>1B</v>
      </c>
      <c r="O88" s="1" t="str">
        <f>N47</f>
        <v>1C</v>
      </c>
      <c r="P88" s="1" t="s">
        <v>11</v>
      </c>
      <c r="Q88" s="1"/>
      <c r="U88" s="71"/>
      <c r="V88" s="51"/>
      <c r="W88" s="51"/>
      <c r="X88" s="70"/>
      <c r="Y88" s="70"/>
      <c r="Z88" s="70"/>
      <c r="AA88" s="70"/>
      <c r="AB88" s="70"/>
      <c r="AC88" s="70"/>
      <c r="AD88" s="70"/>
      <c r="AE88" s="70"/>
      <c r="AF88" s="70"/>
      <c r="AG88"/>
      <c r="AH88"/>
      <c r="AI88"/>
      <c r="AJ88"/>
      <c r="AK88"/>
      <c r="AL88"/>
      <c r="AM88"/>
      <c r="AN88"/>
      <c r="AO88"/>
      <c r="AP88"/>
      <c r="AX88" s="1"/>
    </row>
    <row r="89" spans="3:50" ht="12.75">
      <c r="C89" s="4"/>
      <c r="D89" s="16"/>
      <c r="E89" s="16"/>
      <c r="F89" s="16"/>
      <c r="G89" s="16"/>
      <c r="H89" s="75"/>
      <c r="I89" s="19"/>
      <c r="J89" s="75"/>
      <c r="N89" s="1"/>
      <c r="O89" s="1"/>
      <c r="P89" s="1"/>
      <c r="Q89" s="1"/>
      <c r="U89" s="71"/>
      <c r="V89" s="51"/>
      <c r="W89" s="51"/>
      <c r="X89" s="70"/>
      <c r="Y89" s="70"/>
      <c r="Z89" s="70"/>
      <c r="AA89" s="70"/>
      <c r="AB89" s="70"/>
      <c r="AC89" s="70"/>
      <c r="AD89" s="70"/>
      <c r="AE89" s="70"/>
      <c r="AF89" s="70"/>
      <c r="AG89"/>
      <c r="AH89"/>
      <c r="AI89"/>
      <c r="AJ89"/>
      <c r="AK89"/>
      <c r="AL89"/>
      <c r="AM89"/>
      <c r="AN89"/>
      <c r="AO89"/>
      <c r="AP89"/>
      <c r="AX89" s="1"/>
    </row>
    <row r="90" spans="2:50" ht="12.75">
      <c r="B90" s="77">
        <v>27874</v>
      </c>
      <c r="C90" s="4"/>
      <c r="D90" s="48" t="str">
        <f>BM7</f>
        <v>Niederlande</v>
      </c>
      <c r="E90" s="12" t="s">
        <v>0</v>
      </c>
      <c r="F90" s="66" t="str">
        <f>BM47</f>
        <v>Belgien</v>
      </c>
      <c r="G90" s="14"/>
      <c r="H90" s="26">
        <v>5</v>
      </c>
      <c r="I90" s="14" t="s">
        <v>1</v>
      </c>
      <c r="J90" s="26">
        <v>0</v>
      </c>
      <c r="K90" s="5" t="s">
        <v>2</v>
      </c>
      <c r="L90" s="1"/>
      <c r="M90" s="9"/>
      <c r="N90" s="1" t="str">
        <f>BN47</f>
        <v>1G</v>
      </c>
      <c r="O90" s="1" t="str">
        <f>N67</f>
        <v>1D</v>
      </c>
      <c r="P90" s="1"/>
      <c r="Q90" s="1"/>
      <c r="U90" s="14"/>
      <c r="V90" s="51"/>
      <c r="W90" s="51"/>
      <c r="X90" s="70"/>
      <c r="Y90" s="70"/>
      <c r="Z90" s="70"/>
      <c r="AA90" s="70"/>
      <c r="AB90" s="70"/>
      <c r="AC90" s="70"/>
      <c r="AD90" s="70"/>
      <c r="AE90" s="70"/>
      <c r="AF90" s="70"/>
      <c r="AG90"/>
      <c r="AH90"/>
      <c r="AI90"/>
      <c r="AJ90"/>
      <c r="AK90"/>
      <c r="AL90"/>
      <c r="AM90"/>
      <c r="AN90"/>
      <c r="AO90"/>
      <c r="AP90"/>
      <c r="AX90" s="1"/>
    </row>
    <row r="91" spans="2:42" ht="12.75">
      <c r="B91" s="77">
        <v>27902</v>
      </c>
      <c r="C91" s="4"/>
      <c r="D91" s="66" t="str">
        <f>BM47</f>
        <v>Belgien</v>
      </c>
      <c r="E91" s="12" t="s">
        <v>0</v>
      </c>
      <c r="F91" s="48" t="str">
        <f>BM7</f>
        <v>Niederlande</v>
      </c>
      <c r="G91" s="14"/>
      <c r="H91" s="26">
        <v>1</v>
      </c>
      <c r="I91" s="14" t="s">
        <v>1</v>
      </c>
      <c r="J91" s="27">
        <v>2</v>
      </c>
      <c r="K91" s="5" t="s">
        <v>2</v>
      </c>
      <c r="L91" s="1"/>
      <c r="M91" s="9"/>
      <c r="N91" s="1" t="str">
        <f>N67</f>
        <v>1D</v>
      </c>
      <c r="O91" s="1" t="str">
        <f>BN47</f>
        <v>1G</v>
      </c>
      <c r="P91" s="1"/>
      <c r="Q91" s="1"/>
      <c r="U91" s="14"/>
      <c r="V91" s="51"/>
      <c r="W91" s="51"/>
      <c r="X91" s="70"/>
      <c r="Y91" s="70"/>
      <c r="Z91" s="70"/>
      <c r="AA91" s="70"/>
      <c r="AB91" s="70"/>
      <c r="AC91" s="70"/>
      <c r="AD91" s="70"/>
      <c r="AE91" s="70"/>
      <c r="AF91" s="70"/>
      <c r="AG91"/>
      <c r="AH91"/>
      <c r="AI91"/>
      <c r="AJ91"/>
      <c r="AK91"/>
      <c r="AL91"/>
      <c r="AM91"/>
      <c r="AN91"/>
      <c r="AO91"/>
      <c r="AP91"/>
    </row>
    <row r="92" spans="3:42" ht="12.75">
      <c r="C92" s="4"/>
      <c r="D92" s="16"/>
      <c r="E92" s="16"/>
      <c r="F92" s="16"/>
      <c r="G92" s="16"/>
      <c r="H92" s="79">
        <f>H90+J91</f>
        <v>7</v>
      </c>
      <c r="I92" s="80" t="s">
        <v>56</v>
      </c>
      <c r="J92" s="81">
        <f>J90+H91</f>
        <v>1</v>
      </c>
      <c r="K92" s="5" t="s">
        <v>2</v>
      </c>
      <c r="M92" s="82" t="str">
        <f>IF(J92="","",IF(J92=H92,"falsch!!! K.Remis",IF(H92&gt;J92,D90,F90)))</f>
        <v>Niederlande</v>
      </c>
      <c r="N92" s="1"/>
      <c r="O92" s="1"/>
      <c r="P92" s="1" t="s">
        <v>57</v>
      </c>
      <c r="Q92" s="1"/>
      <c r="U92" s="14"/>
      <c r="V92" s="51"/>
      <c r="W92" s="51"/>
      <c r="X92" s="70"/>
      <c r="Y92" s="70"/>
      <c r="Z92" s="70"/>
      <c r="AA92" s="70"/>
      <c r="AB92" s="70"/>
      <c r="AC92" s="70"/>
      <c r="AD92" s="70"/>
      <c r="AE92" s="70"/>
      <c r="AF92" s="70"/>
      <c r="AG92"/>
      <c r="AH92"/>
      <c r="AI92"/>
      <c r="AJ92"/>
      <c r="AK92"/>
      <c r="AL92"/>
      <c r="AM92"/>
      <c r="AN92"/>
      <c r="AO92"/>
      <c r="AP92"/>
    </row>
    <row r="93" spans="3:42" ht="12.75">
      <c r="C93" s="4"/>
      <c r="D93" s="16"/>
      <c r="E93" s="16"/>
      <c r="F93" s="16"/>
      <c r="G93" s="16"/>
      <c r="N93" s="1"/>
      <c r="O93" s="1"/>
      <c r="P93" s="1"/>
      <c r="Q93" s="1"/>
      <c r="U93" s="14"/>
      <c r="V93" s="51"/>
      <c r="W93" s="51"/>
      <c r="X93" s="70"/>
      <c r="Y93" s="70"/>
      <c r="Z93" s="70"/>
      <c r="AA93" s="70"/>
      <c r="AB93" s="70"/>
      <c r="AC93" s="70"/>
      <c r="AD93" s="70"/>
      <c r="AE93" s="70"/>
      <c r="AF93" s="70"/>
      <c r="AG93"/>
      <c r="AH93"/>
      <c r="AI93"/>
      <c r="AJ93"/>
      <c r="AK93"/>
      <c r="AL93"/>
      <c r="AM93"/>
      <c r="AN93"/>
      <c r="AO93"/>
      <c r="AP93"/>
    </row>
    <row r="94" spans="2:42" ht="12.75">
      <c r="B94" s="77">
        <v>27874</v>
      </c>
      <c r="C94" s="4"/>
      <c r="D94" s="67" t="str">
        <f>M67</f>
        <v>Spanien</v>
      </c>
      <c r="E94" s="12" t="s">
        <v>0</v>
      </c>
      <c r="F94" s="29" t="str">
        <f>BM67</f>
        <v>BRD</v>
      </c>
      <c r="G94" s="14"/>
      <c r="H94" s="26">
        <v>1</v>
      </c>
      <c r="I94" s="14" t="s">
        <v>1</v>
      </c>
      <c r="J94" s="26">
        <v>1</v>
      </c>
      <c r="K94" s="5" t="s">
        <v>2</v>
      </c>
      <c r="L94" s="1"/>
      <c r="M94" s="9"/>
      <c r="N94" s="1" t="str">
        <f>BN7</f>
        <v>1E</v>
      </c>
      <c r="O94" s="1" t="str">
        <f>BN67</f>
        <v>1H</v>
      </c>
      <c r="P94" s="1"/>
      <c r="Q94" s="1"/>
      <c r="U94" s="71"/>
      <c r="V94" s="51"/>
      <c r="W94" s="51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/>
    </row>
    <row r="95" spans="2:42" ht="12.75">
      <c r="B95" s="77">
        <v>27902</v>
      </c>
      <c r="C95" s="4"/>
      <c r="D95" s="29" t="str">
        <f>BM67</f>
        <v>BRD</v>
      </c>
      <c r="E95" s="12" t="s">
        <v>0</v>
      </c>
      <c r="F95" s="67" t="str">
        <f>M67</f>
        <v>Spanien</v>
      </c>
      <c r="G95" s="14"/>
      <c r="H95" s="26">
        <v>2</v>
      </c>
      <c r="I95" s="14" t="s">
        <v>1</v>
      </c>
      <c r="J95" s="27">
        <v>0</v>
      </c>
      <c r="K95" s="5" t="s">
        <v>2</v>
      </c>
      <c r="L95" s="1"/>
      <c r="M95" s="9"/>
      <c r="N95" s="1" t="str">
        <f>BN67</f>
        <v>1H</v>
      </c>
      <c r="O95" s="1" t="str">
        <f>BN7</f>
        <v>1E</v>
      </c>
      <c r="P95" s="1"/>
      <c r="Q95" s="1"/>
      <c r="U95" s="14"/>
      <c r="V95" s="51"/>
      <c r="W95" s="51"/>
      <c r="X95" s="70"/>
      <c r="Y95" s="70"/>
      <c r="Z95" s="70"/>
      <c r="AA95" s="70"/>
      <c r="AB95" s="70"/>
      <c r="AC95" s="70"/>
      <c r="AD95" s="70"/>
      <c r="AE95" s="70"/>
      <c r="AF95" s="70"/>
      <c r="AG95"/>
      <c r="AH95"/>
      <c r="AI95"/>
      <c r="AJ95"/>
      <c r="AK95"/>
      <c r="AL95"/>
      <c r="AM95"/>
      <c r="AN95"/>
      <c r="AO95"/>
      <c r="AP95"/>
    </row>
    <row r="96" spans="4:42" ht="12.75">
      <c r="D96" s="16"/>
      <c r="E96" s="16"/>
      <c r="F96" s="16"/>
      <c r="G96" s="16"/>
      <c r="H96" s="79">
        <f>H94+J95</f>
        <v>1</v>
      </c>
      <c r="I96" s="80" t="s">
        <v>56</v>
      </c>
      <c r="J96" s="81">
        <f>J94+H95</f>
        <v>3</v>
      </c>
      <c r="K96" s="5" t="s">
        <v>2</v>
      </c>
      <c r="M96" s="72" t="str">
        <f>IF(J96="","",IF(J96=H96,"falsch!!! K.Remis",IF(H96&gt;J96,D94,F94)))</f>
        <v>BRD</v>
      </c>
      <c r="N96" s="1"/>
      <c r="O96" s="1"/>
      <c r="P96" s="2" t="s">
        <v>58</v>
      </c>
      <c r="Q96" s="1"/>
      <c r="U96" s="71"/>
      <c r="V96" s="51"/>
      <c r="W96" s="51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/>
    </row>
    <row r="97" spans="3:42" ht="12.75">
      <c r="C97" s="3"/>
      <c r="D97" s="14"/>
      <c r="E97" s="20"/>
      <c r="F97" s="14"/>
      <c r="G97" s="14"/>
      <c r="H97" s="10"/>
      <c r="I97" s="19"/>
      <c r="J97" s="10"/>
      <c r="K97" s="21"/>
      <c r="L97" s="1"/>
      <c r="M97" s="3"/>
      <c r="N97" s="18"/>
      <c r="O97" s="18"/>
      <c r="P97" s="1"/>
      <c r="Q97" s="1"/>
      <c r="U97" s="51"/>
      <c r="V97" s="51"/>
      <c r="W97" s="51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/>
    </row>
    <row r="98" spans="14:71" ht="12.75">
      <c r="N98" s="18"/>
      <c r="O98" s="18"/>
      <c r="AD98" s="52"/>
      <c r="BS98" s="51"/>
    </row>
    <row r="99" spans="2:16" ht="12.75">
      <c r="B99" s="77" t="s">
        <v>3</v>
      </c>
      <c r="C99" s="3"/>
      <c r="D99" s="8"/>
      <c r="E99" s="30"/>
      <c r="F99" s="8"/>
      <c r="G99" s="8"/>
      <c r="H99" s="10"/>
      <c r="I99" s="19"/>
      <c r="J99" s="10"/>
      <c r="K99" s="21"/>
      <c r="L99" s="1"/>
      <c r="M99" s="3"/>
      <c r="N99" s="18"/>
      <c r="O99" s="18"/>
      <c r="P99" s="1"/>
    </row>
    <row r="100" spans="2:71" ht="12.75">
      <c r="B100" s="83">
        <v>27928.84375</v>
      </c>
      <c r="C100" s="4" t="s">
        <v>93</v>
      </c>
      <c r="D100" s="33" t="str">
        <f>M88</f>
        <v>Jugoslawien</v>
      </c>
      <c r="E100" s="9" t="s">
        <v>0</v>
      </c>
      <c r="F100" s="35" t="str">
        <f>M96</f>
        <v>BRD</v>
      </c>
      <c r="G100" s="8"/>
      <c r="H100" s="26">
        <v>2</v>
      </c>
      <c r="I100" s="10" t="s">
        <v>1</v>
      </c>
      <c r="J100" s="26">
        <v>4</v>
      </c>
      <c r="K100" s="5" t="s">
        <v>2</v>
      </c>
      <c r="L100" s="1"/>
      <c r="M100" s="22" t="str">
        <f>IF(J100="","",IF(J100=H100,D100,IF(H100&gt;J100,D100,F100)))</f>
        <v>BRD</v>
      </c>
      <c r="N100" s="18" t="str">
        <f>P88</f>
        <v>HF2</v>
      </c>
      <c r="O100" s="18" t="str">
        <f>P96</f>
        <v>HF4</v>
      </c>
      <c r="P100" s="1" t="s">
        <v>4</v>
      </c>
      <c r="BS100" s="51"/>
    </row>
    <row r="101" spans="2:71" ht="12.75">
      <c r="B101" s="83">
        <v>27927.84375</v>
      </c>
      <c r="C101" s="4" t="s">
        <v>94</v>
      </c>
      <c r="D101" s="36" t="str">
        <f>M84</f>
        <v>Tschechoslowakei</v>
      </c>
      <c r="E101" s="9" t="s">
        <v>0</v>
      </c>
      <c r="F101" s="34" t="str">
        <f>M92</f>
        <v>Niederlande</v>
      </c>
      <c r="G101" s="8"/>
      <c r="H101" s="26">
        <v>3</v>
      </c>
      <c r="I101" s="10" t="s">
        <v>1</v>
      </c>
      <c r="J101" s="26">
        <v>1</v>
      </c>
      <c r="K101" s="5" t="s">
        <v>2</v>
      </c>
      <c r="L101" s="1"/>
      <c r="M101" s="22" t="str">
        <f>IF(H101="","",IF(H101=J101,"falsch!!! K.Remis",IF(J101&gt;H101,F101,D101)))</f>
        <v>Tschechoslowakei</v>
      </c>
      <c r="N101" s="1" t="str">
        <f>P92</f>
        <v>HF3</v>
      </c>
      <c r="O101" s="1" t="str">
        <f>P84</f>
        <v>HF1</v>
      </c>
      <c r="P101" s="1" t="s">
        <v>5</v>
      </c>
      <c r="BS101" s="51"/>
    </row>
    <row r="102" spans="2:16" ht="12.75">
      <c r="B102" s="83"/>
      <c r="C102" s="3"/>
      <c r="E102" s="30"/>
      <c r="F102" s="8"/>
      <c r="G102" s="8"/>
      <c r="H102" s="10"/>
      <c r="I102" s="19"/>
      <c r="K102" s="21"/>
      <c r="L102" s="1"/>
      <c r="M102" s="37" t="str">
        <f>IF(J100="","",IF(D100=M100,F100,D100))</f>
        <v>Jugoslawien</v>
      </c>
      <c r="N102" s="1"/>
      <c r="O102" s="1"/>
      <c r="P102" s="1" t="s">
        <v>59</v>
      </c>
    </row>
    <row r="103" spans="2:16" ht="12.75">
      <c r="B103" s="83"/>
      <c r="C103" s="3"/>
      <c r="D103" s="11"/>
      <c r="E103" s="38"/>
      <c r="F103" s="11"/>
      <c r="G103" s="11"/>
      <c r="H103" s="39"/>
      <c r="J103" s="39"/>
      <c r="K103" s="21"/>
      <c r="M103" s="37" t="str">
        <f>IF(H101="","",IF(F101=M101,D101,F101))</f>
        <v>Niederlande</v>
      </c>
      <c r="P103" s="1" t="s">
        <v>60</v>
      </c>
    </row>
    <row r="104" spans="2:16" ht="12.75">
      <c r="B104" s="83" t="s">
        <v>8</v>
      </c>
      <c r="C104" s="3"/>
      <c r="D104" s="11"/>
      <c r="E104" s="38"/>
      <c r="F104" s="11"/>
      <c r="G104" s="11"/>
      <c r="H104" s="23"/>
      <c r="J104" s="23"/>
      <c r="K104" s="21"/>
      <c r="M104" s="2"/>
      <c r="P104" s="1"/>
    </row>
    <row r="105" spans="2:15" ht="12.75">
      <c r="B105" s="84">
        <v>27930.84375</v>
      </c>
      <c r="C105" s="4" t="s">
        <v>94</v>
      </c>
      <c r="D105" s="28" t="str">
        <f>M102</f>
        <v>Jugoslawien</v>
      </c>
      <c r="E105" s="9" t="s">
        <v>0</v>
      </c>
      <c r="F105" s="28" t="str">
        <f>M103</f>
        <v>Niederlande</v>
      </c>
      <c r="G105" s="8"/>
      <c r="H105" s="27">
        <v>2</v>
      </c>
      <c r="I105" s="10" t="s">
        <v>1</v>
      </c>
      <c r="J105" s="27">
        <v>3</v>
      </c>
      <c r="K105" s="5" t="s">
        <v>2</v>
      </c>
      <c r="L105" s="1"/>
      <c r="M105" s="13" t="str">
        <f>IF(H105="","",IF(H105=J105,"falsch!!! K.Remis",IF(J105&gt;H105,F105,D105)))</f>
        <v>Niederlande</v>
      </c>
      <c r="N105" s="1" t="str">
        <f>P103</f>
        <v>V2</v>
      </c>
      <c r="O105" s="1" t="str">
        <f>P102</f>
        <v>V1</v>
      </c>
    </row>
    <row r="106" ht="12.75">
      <c r="B106" s="83"/>
    </row>
    <row r="107" ht="12.75">
      <c r="B107" s="83"/>
    </row>
    <row r="108" spans="2:52" ht="12.75">
      <c r="B108" s="83"/>
      <c r="S108" s="14"/>
      <c r="T108" s="14"/>
      <c r="U108" s="14"/>
      <c r="V108" s="14"/>
      <c r="W108" s="14"/>
      <c r="X108" s="14"/>
      <c r="Y108" s="46"/>
      <c r="Z108" s="14"/>
      <c r="AA108" s="14"/>
      <c r="AB108" s="14"/>
      <c r="AC108" s="14"/>
      <c r="AD108" s="68"/>
      <c r="AE108" s="44"/>
      <c r="AF108" s="8"/>
      <c r="AG108" s="8"/>
      <c r="AH108" s="8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8"/>
      <c r="AZ108" s="8"/>
    </row>
    <row r="109" spans="2:52" ht="12.75">
      <c r="B109" s="83" t="s">
        <v>6</v>
      </c>
      <c r="C109" s="3"/>
      <c r="D109" s="15"/>
      <c r="E109" s="17"/>
      <c r="F109" s="15"/>
      <c r="G109" s="15"/>
      <c r="H109" s="23"/>
      <c r="J109" s="23"/>
      <c r="K109" s="21"/>
      <c r="M109" s="2" t="s">
        <v>55</v>
      </c>
      <c r="S109" s="51"/>
      <c r="U109" s="51"/>
      <c r="V109" s="51"/>
      <c r="W109" s="51"/>
      <c r="X109" s="43"/>
      <c r="Y109" s="52"/>
      <c r="Z109" s="51"/>
      <c r="AA109" s="51"/>
      <c r="AB109" s="51"/>
      <c r="AC109" s="51"/>
      <c r="AD109" s="57"/>
      <c r="AE109" s="5"/>
      <c r="AF109" s="1"/>
      <c r="AG109" s="1"/>
      <c r="AH109" s="1"/>
      <c r="AW109" s="2"/>
      <c r="AY109" s="1"/>
      <c r="AZ109" s="1"/>
    </row>
    <row r="110" spans="2:50" ht="12.75">
      <c r="B110" s="83">
        <v>27931.84375</v>
      </c>
      <c r="C110" s="4" t="s">
        <v>93</v>
      </c>
      <c r="D110" s="24" t="str">
        <f>M101</f>
        <v>Tschechoslowakei</v>
      </c>
      <c r="E110" s="9" t="s">
        <v>0</v>
      </c>
      <c r="F110" s="24" t="str">
        <f>M100</f>
        <v>BRD</v>
      </c>
      <c r="G110" s="14"/>
      <c r="H110" s="27">
        <v>5</v>
      </c>
      <c r="I110" s="10" t="s">
        <v>1</v>
      </c>
      <c r="J110" s="27">
        <v>3</v>
      </c>
      <c r="K110" s="5" t="s">
        <v>2</v>
      </c>
      <c r="L110" s="1"/>
      <c r="M110" s="13" t="str">
        <f>IF(H110="","",IF(H110=J110,"falsch!!! K.Remis",IF(J110&gt;H110,F110,D110)))</f>
        <v>Tschechoslowakei</v>
      </c>
      <c r="N110" s="1" t="str">
        <f>P100</f>
        <v>F1</v>
      </c>
      <c r="O110" s="1" t="str">
        <f>P101</f>
        <v>F2</v>
      </c>
      <c r="P110" s="1"/>
      <c r="S110" s="51"/>
      <c r="U110" s="51"/>
      <c r="V110" s="51"/>
      <c r="W110" s="51"/>
      <c r="X110" s="70"/>
      <c r="Y110" s="70"/>
      <c r="Z110" s="70"/>
      <c r="AA110" s="70"/>
      <c r="AB110" s="70"/>
      <c r="AC110" s="70"/>
      <c r="AD110" s="70"/>
      <c r="AE110"/>
      <c r="AF110"/>
      <c r="AG110"/>
      <c r="AH110"/>
      <c r="AI110"/>
      <c r="AJ110"/>
      <c r="AK110"/>
      <c r="AL110"/>
      <c r="AM110"/>
      <c r="AN110"/>
      <c r="AO110"/>
      <c r="AP110"/>
      <c r="AW110" s="2"/>
      <c r="AX110" s="1"/>
    </row>
    <row r="111" spans="3:50" ht="12.75">
      <c r="C111" s="85">
        <v>30790</v>
      </c>
      <c r="D111" s="3"/>
      <c r="E111" s="3"/>
      <c r="P111" s="1"/>
      <c r="Q111" s="1"/>
      <c r="R111" s="1"/>
      <c r="S111" s="51"/>
      <c r="U111" s="71"/>
      <c r="V111" s="51"/>
      <c r="W111" s="51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/>
      <c r="AW111" s="2"/>
      <c r="AX111" s="1"/>
    </row>
    <row r="112" spans="17:50" ht="12.75">
      <c r="Q112" s="1"/>
      <c r="R112" s="1"/>
      <c r="S112" s="51"/>
      <c r="U112" s="71"/>
      <c r="V112" s="51"/>
      <c r="W112" s="51"/>
      <c r="X112" s="70"/>
      <c r="Y112" s="70"/>
      <c r="Z112" s="70"/>
      <c r="AA112" s="70"/>
      <c r="AB112" s="70"/>
      <c r="AC112" s="70"/>
      <c r="AD112" s="70"/>
      <c r="AE112" s="70"/>
      <c r="AF112" s="70"/>
      <c r="AG112"/>
      <c r="AH112"/>
      <c r="AI112"/>
      <c r="AJ112"/>
      <c r="AK112"/>
      <c r="AL112"/>
      <c r="AM112"/>
      <c r="AN112"/>
      <c r="AO112"/>
      <c r="AP112"/>
      <c r="AW112" s="2"/>
      <c r="AX112" s="1"/>
    </row>
    <row r="113" spans="3:50" ht="13.5" thickBot="1">
      <c r="C113" s="3"/>
      <c r="D113" s="3"/>
      <c r="E113" s="3"/>
      <c r="F113" s="3"/>
      <c r="S113" s="51"/>
      <c r="U113" s="14"/>
      <c r="V113" s="51"/>
      <c r="W113" s="51"/>
      <c r="X113" s="70"/>
      <c r="Y113" s="70"/>
      <c r="Z113" s="70"/>
      <c r="AA113" s="70"/>
      <c r="AB113" s="70"/>
      <c r="AC113" s="70"/>
      <c r="AD113" s="70"/>
      <c r="AE113" s="70"/>
      <c r="AF113" s="70"/>
      <c r="AG113"/>
      <c r="AH113"/>
      <c r="AI113"/>
      <c r="AJ113"/>
      <c r="AK113"/>
      <c r="AL113"/>
      <c r="AM113"/>
      <c r="AN113"/>
      <c r="AO113"/>
      <c r="AP113"/>
      <c r="AW113" s="2"/>
      <c r="AX113" s="1"/>
    </row>
    <row r="114" spans="2:49" ht="14.25" thickBot="1" thickTop="1">
      <c r="B114" s="77" t="s">
        <v>2</v>
      </c>
      <c r="C114" s="1" t="s">
        <v>7</v>
      </c>
      <c r="D114" s="3"/>
      <c r="E114" s="3"/>
      <c r="F114" s="3"/>
      <c r="H114" s="25"/>
      <c r="S114" s="51"/>
      <c r="U114" s="14"/>
      <c r="V114" s="51"/>
      <c r="W114" s="51"/>
      <c r="X114" s="70"/>
      <c r="Y114" s="70"/>
      <c r="Z114" s="70"/>
      <c r="AA114" s="70"/>
      <c r="AB114" s="70"/>
      <c r="AC114" s="70"/>
      <c r="AD114" s="70"/>
      <c r="AE114" s="70"/>
      <c r="AF114" s="70"/>
      <c r="AG114"/>
      <c r="AH114"/>
      <c r="AI114"/>
      <c r="AJ114"/>
      <c r="AK114"/>
      <c r="AL114"/>
      <c r="AM114"/>
      <c r="AN114"/>
      <c r="AO114"/>
      <c r="AP114"/>
      <c r="AW114" s="2"/>
    </row>
    <row r="115" spans="17:49" ht="13.5" thickTop="1">
      <c r="Q115" s="1"/>
      <c r="R115" s="1"/>
      <c r="S115" s="51"/>
      <c r="U115" s="71"/>
      <c r="V115" s="51"/>
      <c r="W115" s="51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/>
      <c r="AW115" s="2"/>
    </row>
    <row r="116" spans="17:49" ht="12.75">
      <c r="Q116" s="1"/>
      <c r="R116" s="1"/>
      <c r="S116" s="51"/>
      <c r="U116" s="14"/>
      <c r="V116" s="51"/>
      <c r="W116" s="51"/>
      <c r="X116" s="70"/>
      <c r="Y116" s="70"/>
      <c r="Z116" s="70"/>
      <c r="AA116" s="70"/>
      <c r="AB116" s="70"/>
      <c r="AC116" s="70"/>
      <c r="AD116" s="70"/>
      <c r="AE116" s="70"/>
      <c r="AF116" s="70"/>
      <c r="AG116"/>
      <c r="AH116"/>
      <c r="AI116"/>
      <c r="AJ116"/>
      <c r="AK116"/>
      <c r="AL116"/>
      <c r="AM116"/>
      <c r="AN116"/>
      <c r="AO116"/>
      <c r="AP116"/>
      <c r="AW116" s="2"/>
    </row>
    <row r="117" spans="17:49" ht="12.75">
      <c r="Q117" s="1"/>
      <c r="R117" s="1"/>
      <c r="S117" s="51"/>
      <c r="U117" s="71"/>
      <c r="V117" s="51"/>
      <c r="W117" s="51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/>
      <c r="AW117" s="2"/>
    </row>
    <row r="118" spans="17:49" ht="12.75">
      <c r="Q118" s="1"/>
      <c r="R118" s="1"/>
      <c r="S118" s="51"/>
      <c r="T118" s="51"/>
      <c r="U118" s="51"/>
      <c r="V118" s="51"/>
      <c r="W118" s="51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/>
      <c r="AW118" s="2"/>
    </row>
    <row r="119" spans="17:49" ht="12.75">
      <c r="Q119" s="1"/>
      <c r="R119" s="1"/>
      <c r="S119" s="51"/>
      <c r="T119" s="51"/>
      <c r="U119" s="51"/>
      <c r="V119" s="51"/>
      <c r="W119" s="51"/>
      <c r="X119" s="51"/>
      <c r="Y119" s="52"/>
      <c r="Z119" s="51"/>
      <c r="AA119" s="51"/>
      <c r="AB119" s="51"/>
      <c r="AC119" s="51"/>
      <c r="AD119" s="51"/>
      <c r="AE119" s="74"/>
      <c r="AF119" s="5"/>
      <c r="AG119" s="1"/>
      <c r="AH119" s="1"/>
      <c r="AO119" s="1"/>
      <c r="AW119" s="2"/>
    </row>
    <row r="120" spans="19:49" ht="12.75">
      <c r="S120" s="51"/>
      <c r="T120" s="51"/>
      <c r="U120" s="51"/>
      <c r="V120" s="51"/>
      <c r="W120" s="51"/>
      <c r="X120" s="51"/>
      <c r="Y120" s="52"/>
      <c r="Z120" s="51"/>
      <c r="AA120" s="51"/>
      <c r="AB120" s="51"/>
      <c r="AC120" s="51"/>
      <c r="AD120" s="51"/>
      <c r="AE120" s="74"/>
      <c r="AF120" s="5"/>
      <c r="AG120" s="1"/>
      <c r="AH120" s="1"/>
      <c r="AO120" s="1"/>
      <c r="AW120" s="2"/>
    </row>
    <row r="121" spans="19:49" ht="12.75">
      <c r="S121" s="51"/>
      <c r="T121" s="51"/>
      <c r="U121" s="51"/>
      <c r="V121" s="51"/>
      <c r="W121" s="51"/>
      <c r="X121" s="51"/>
      <c r="Y121" s="52"/>
      <c r="Z121" s="51"/>
      <c r="AA121" s="51"/>
      <c r="AB121" s="51"/>
      <c r="AC121" s="51"/>
      <c r="AD121" s="51"/>
      <c r="AE121" s="74"/>
      <c r="AF121" s="5"/>
      <c r="AG121" s="1"/>
      <c r="AH121" s="1"/>
      <c r="AO121" s="1"/>
      <c r="AW121" s="2"/>
    </row>
    <row r="122" spans="17:49" ht="12.75">
      <c r="Q122" s="1"/>
      <c r="R122" s="1"/>
      <c r="S122" s="51"/>
      <c r="T122" s="51"/>
      <c r="U122" s="51"/>
      <c r="V122" s="51"/>
      <c r="W122" s="51"/>
      <c r="X122" s="51"/>
      <c r="Y122" s="70"/>
      <c r="Z122" s="70"/>
      <c r="AA122" s="70"/>
      <c r="AB122" s="70"/>
      <c r="AC122" s="70"/>
      <c r="AD122" s="70"/>
      <c r="AE122"/>
      <c r="AF122"/>
      <c r="AG122"/>
      <c r="AH122"/>
      <c r="AI122"/>
      <c r="AJ122"/>
      <c r="AK122"/>
      <c r="AL122"/>
      <c r="AM122"/>
      <c r="AN122"/>
      <c r="AO122"/>
      <c r="AW122" s="2"/>
    </row>
    <row r="123" spans="8:49" ht="12.75">
      <c r="H123" s="2"/>
      <c r="I123" s="2"/>
      <c r="J123" s="2"/>
      <c r="K123" s="2"/>
      <c r="M123" s="2"/>
      <c r="AE123" s="2"/>
      <c r="AW123" s="2"/>
    </row>
    <row r="124" spans="8:49" ht="12.75">
      <c r="H124" s="2"/>
      <c r="I124" s="2"/>
      <c r="J124" s="2"/>
      <c r="K124" s="2"/>
      <c r="M124" s="2"/>
      <c r="AD124" s="52"/>
      <c r="AW124" s="2"/>
    </row>
    <row r="125" ht="12.75">
      <c r="AW125" s="2"/>
    </row>
    <row r="126" ht="12.75">
      <c r="AW126" s="2"/>
    </row>
    <row r="127" ht="12.75">
      <c r="AW127" s="2"/>
    </row>
    <row r="128" ht="12.75">
      <c r="AW128" s="2"/>
    </row>
    <row r="129" ht="12.75">
      <c r="AW129" s="2"/>
    </row>
    <row r="130" ht="12.75">
      <c r="AW130" s="2"/>
    </row>
    <row r="131" ht="12.75">
      <c r="AW131" s="2"/>
    </row>
    <row r="132" ht="12.75">
      <c r="AW132" s="2"/>
    </row>
    <row r="133" ht="12.75">
      <c r="AW133" s="2"/>
    </row>
    <row r="134" ht="12.75">
      <c r="AW134" s="2"/>
    </row>
    <row r="135" ht="12.75">
      <c r="AW135" s="2"/>
    </row>
    <row r="136" ht="12.75">
      <c r="AW136" s="2"/>
    </row>
    <row r="137" ht="12.75">
      <c r="AW137" s="2"/>
    </row>
    <row r="138" ht="12.75">
      <c r="AW138" s="2"/>
    </row>
    <row r="139" ht="12.75">
      <c r="AW139" s="2"/>
    </row>
    <row r="140" ht="12.75">
      <c r="AW140" s="2"/>
    </row>
    <row r="141" ht="12.75">
      <c r="AW141" s="2"/>
    </row>
    <row r="142" ht="12.75">
      <c r="AW142" s="2"/>
    </row>
    <row r="143" ht="12.75">
      <c r="AW143" s="2"/>
    </row>
    <row r="144" ht="12.75">
      <c r="AW144" s="2"/>
    </row>
    <row r="145" ht="12.75">
      <c r="AW145" s="2"/>
    </row>
    <row r="146" ht="12.75">
      <c r="AW146" s="2"/>
    </row>
    <row r="147" ht="12.75">
      <c r="AW147" s="2"/>
    </row>
    <row r="148" ht="12.75">
      <c r="AW148" s="2"/>
    </row>
    <row r="149" ht="12.75">
      <c r="AW149" s="2"/>
    </row>
    <row r="150" ht="12.75">
      <c r="AW150" s="2"/>
    </row>
    <row r="151" ht="12.75">
      <c r="AW151" s="2"/>
    </row>
    <row r="152" ht="12.75">
      <c r="AW152" s="2"/>
    </row>
    <row r="153" ht="12.75">
      <c r="AW153" s="2"/>
    </row>
    <row r="154" ht="12.75">
      <c r="AW154" s="2"/>
    </row>
    <row r="155" ht="12.75">
      <c r="AW155" s="2"/>
    </row>
    <row r="156" ht="12.75">
      <c r="AW156" s="2"/>
    </row>
    <row r="157" ht="12.75">
      <c r="AW157" s="2"/>
    </row>
    <row r="158" ht="12.75">
      <c r="AW158" s="2"/>
    </row>
    <row r="159" ht="12.75">
      <c r="AW159" s="2"/>
    </row>
    <row r="160" ht="12.75">
      <c r="AW160" s="2"/>
    </row>
    <row r="161" ht="12.75">
      <c r="AW161" s="2"/>
    </row>
    <row r="162" ht="12.75">
      <c r="AW162" s="2"/>
    </row>
    <row r="163" ht="12.75">
      <c r="AW163" s="2"/>
    </row>
    <row r="164" ht="12.75">
      <c r="AW164" s="2"/>
    </row>
    <row r="165" ht="12.75">
      <c r="AW165" s="2"/>
    </row>
    <row r="166" ht="12.75">
      <c r="AW166" s="2"/>
    </row>
    <row r="167" ht="12.75">
      <c r="AW16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2015-12-29T11:17:40Z</dcterms:modified>
  <cp:category/>
  <cp:version/>
  <cp:contentType/>
  <cp:contentStatus/>
</cp:coreProperties>
</file>